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490" windowHeight="7935" firstSheet="1" activeTab="1"/>
  </bookViews>
  <sheets>
    <sheet name="kpi 1 (3)" sheetId="8" state="hidden" r:id="rId1"/>
    <sheet name="สรุป" sheetId="15" r:id="rId2"/>
    <sheet name="มิติที่1" sheetId="11" r:id="rId3"/>
    <sheet name="มิติที่2" sheetId="12" r:id="rId4"/>
    <sheet name="มิติที่3" sheetId="13" r:id="rId5"/>
    <sheet name="มิติที่4" sheetId="14" r:id="rId6"/>
  </sheets>
  <definedNames>
    <definedName name="_xlnm._FilterDatabase" localSheetId="5" hidden="1">มิติที่4!$A$1:$C$42</definedName>
    <definedName name="_xlnm._FilterDatabase" localSheetId="1" hidden="1">สรุป!$A$2:$B$27</definedName>
    <definedName name="_GoBack" localSheetId="3">มิติที่2!#REF!</definedName>
    <definedName name="_xlnm.Print_Titles" localSheetId="0">'kpi 1 (3)'!$3:$4</definedName>
    <definedName name="_xlnm.Print_Titles" localSheetId="2">มิติที่1!$3:$3</definedName>
    <definedName name="_xlnm.Print_Titles" localSheetId="3">มิติที่2!$1:$1</definedName>
    <definedName name="_xlnm.Print_Titles" localSheetId="4">มิติที่3!$1:$1</definedName>
    <definedName name="_xlnm.Print_Titles" localSheetId="5">มิติที่4!$1:$1</definedName>
    <definedName name="_xlnm.Print_Titles" localSheetId="1">สรุป!$2:$2</definedName>
  </definedNames>
  <calcPr calcId="145621"/>
</workbook>
</file>

<file path=xl/calcChain.xml><?xml version="1.0" encoding="utf-8"?>
<calcChain xmlns="http://schemas.openxmlformats.org/spreadsheetml/2006/main">
  <c r="C5" i="15" l="1"/>
  <c r="C6" i="15"/>
  <c r="C7" i="15"/>
  <c r="C8" i="15"/>
  <c r="C9" i="15"/>
  <c r="C10" i="15"/>
  <c r="C4" i="15" s="1"/>
  <c r="C3" i="15" s="1"/>
  <c r="C11" i="15"/>
  <c r="C13" i="15"/>
  <c r="C12" i="15" s="1"/>
  <c r="C14" i="15"/>
  <c r="C15" i="15"/>
  <c r="C17" i="15"/>
  <c r="C16" i="15" s="1"/>
  <c r="C18" i="15"/>
  <c r="C19" i="15"/>
  <c r="C20" i="15"/>
  <c r="C21" i="15"/>
  <c r="C22" i="15"/>
  <c r="C24" i="15"/>
  <c r="C25" i="15"/>
  <c r="C26" i="15"/>
  <c r="C27" i="15"/>
  <c r="C23" i="15" s="1"/>
  <c r="C8" i="11"/>
  <c r="C7" i="11" s="1"/>
  <c r="C14" i="11"/>
  <c r="C13" i="11" s="1"/>
  <c r="C20" i="11"/>
  <c r="C19" i="11" s="1"/>
  <c r="C29" i="11"/>
  <c r="C28" i="11" s="1"/>
  <c r="C35" i="11"/>
  <c r="C34" i="11" s="1"/>
  <c r="C40" i="11"/>
  <c r="C41" i="11"/>
  <c r="C50" i="11"/>
  <c r="C52" i="11"/>
  <c r="C49" i="11" s="1"/>
  <c r="C48" i="11" s="1"/>
  <c r="C47" i="11" s="1"/>
  <c r="C54" i="11"/>
  <c r="C55" i="11"/>
  <c r="C59" i="11"/>
  <c r="C58" i="11" s="1"/>
  <c r="C57" i="11" s="1"/>
  <c r="C61" i="11"/>
  <c r="C63" i="11"/>
  <c r="C65" i="11"/>
  <c r="C71" i="11"/>
  <c r="C74" i="11"/>
  <c r="C70" i="11" s="1"/>
  <c r="C69" i="11" s="1"/>
  <c r="C81" i="11"/>
  <c r="C82" i="11"/>
  <c r="C86" i="11"/>
  <c r="C85" i="11" s="1"/>
  <c r="C84" i="11" s="1"/>
  <c r="C88" i="11"/>
  <c r="C92" i="11"/>
  <c r="C91" i="11" s="1"/>
  <c r="C90" i="11" s="1"/>
  <c r="C93" i="11"/>
  <c r="C96" i="11"/>
  <c r="C4" i="12"/>
  <c r="C3" i="12" s="1"/>
  <c r="C5" i="12"/>
  <c r="C16" i="12"/>
  <c r="C15" i="12" s="1"/>
  <c r="C20" i="12"/>
  <c r="C6" i="14"/>
  <c r="C4" i="14" s="1"/>
  <c r="C3" i="14" s="1"/>
  <c r="C11" i="14"/>
  <c r="C10" i="14" s="1"/>
  <c r="C13" i="14"/>
  <c r="C18" i="14"/>
  <c r="C21" i="14"/>
  <c r="C25" i="14"/>
  <c r="C24" i="14" s="1"/>
  <c r="C27" i="14"/>
  <c r="C29" i="14"/>
  <c r="C31" i="14"/>
  <c r="C34" i="14"/>
  <c r="C33" i="14" s="1"/>
  <c r="C6" i="11" l="1"/>
  <c r="C5" i="11" s="1"/>
  <c r="C27" i="11"/>
  <c r="C26" i="11" s="1"/>
  <c r="C2" i="12"/>
  <c r="C17" i="14"/>
  <c r="C16" i="14" s="1"/>
  <c r="C2" i="14" s="1"/>
  <c r="C90" i="13"/>
  <c r="C79" i="13"/>
  <c r="C53" i="13"/>
  <c r="C42" i="13"/>
  <c r="C30" i="13"/>
  <c r="C29" i="13" s="1"/>
  <c r="C10" i="13"/>
  <c r="C8" i="13"/>
  <c r="C6" i="13"/>
  <c r="C4" i="11" l="1"/>
  <c r="C52" i="13"/>
  <c r="C5" i="13"/>
  <c r="C27" i="13"/>
  <c r="C110" i="13" l="1"/>
  <c r="C108" i="13" s="1"/>
  <c r="C107" i="13" s="1"/>
  <c r="C100" i="13"/>
  <c r="C99" i="13" s="1"/>
  <c r="C22" i="13"/>
  <c r="C21" i="13" s="1"/>
  <c r="C18" i="13"/>
  <c r="C17" i="13" s="1"/>
  <c r="C12" i="13"/>
  <c r="C4" i="13" l="1"/>
  <c r="C3" i="13" s="1"/>
  <c r="C2" i="13" l="1"/>
  <c r="B23" i="15" l="1"/>
  <c r="B16" i="15"/>
  <c r="B12" i="15"/>
  <c r="B4" i="15"/>
  <c r="B34" i="14"/>
  <c r="B22" i="13"/>
  <c r="D29" i="8" l="1"/>
  <c r="C29" i="8"/>
  <c r="B29" i="8"/>
  <c r="A29" i="8"/>
  <c r="D28" i="8"/>
  <c r="C28" i="8"/>
  <c r="B28" i="8"/>
  <c r="A28" i="8"/>
  <c r="D27" i="8"/>
  <c r="C27" i="8"/>
  <c r="B27" i="8"/>
  <c r="A27" i="8"/>
  <c r="D26" i="8"/>
  <c r="C26" i="8"/>
  <c r="B26" i="8"/>
  <c r="B25" i="8" s="1"/>
  <c r="A26" i="8"/>
  <c r="D25" i="8"/>
  <c r="B24" i="8"/>
  <c r="A24" i="8"/>
  <c r="B23" i="8"/>
  <c r="A23" i="8"/>
  <c r="D22" i="8"/>
  <c r="C22" i="8"/>
  <c r="B22" i="8"/>
  <c r="A22" i="8"/>
  <c r="B21" i="8"/>
  <c r="A21" i="8"/>
  <c r="D20" i="8"/>
  <c r="C20" i="8"/>
  <c r="B20" i="8"/>
  <c r="A20" i="8"/>
  <c r="D19" i="8"/>
  <c r="C19" i="8"/>
  <c r="B19" i="8"/>
  <c r="A19" i="8"/>
  <c r="D18" i="8"/>
  <c r="C18" i="8"/>
  <c r="B18" i="8"/>
  <c r="A18" i="8"/>
  <c r="D17" i="8"/>
  <c r="D16" i="8"/>
  <c r="C16" i="8"/>
  <c r="B16" i="8"/>
  <c r="A16" i="8"/>
  <c r="D15" i="8"/>
  <c r="C15" i="8"/>
  <c r="B15" i="8"/>
  <c r="B14" i="8" s="1"/>
  <c r="A15" i="8"/>
  <c r="D14" i="8"/>
  <c r="D13" i="8"/>
  <c r="C13" i="8"/>
  <c r="B13" i="8"/>
  <c r="A13" i="8"/>
  <c r="D11" i="8"/>
  <c r="C11" i="8"/>
  <c r="B11" i="8"/>
  <c r="A11" i="8"/>
  <c r="D10" i="8"/>
  <c r="C10" i="8"/>
  <c r="B10" i="8"/>
  <c r="A10" i="8"/>
  <c r="D9" i="8"/>
  <c r="C9" i="8"/>
  <c r="B9" i="8"/>
  <c r="A9" i="8"/>
  <c r="D8" i="8"/>
  <c r="C8" i="8"/>
  <c r="B8" i="8"/>
  <c r="A8" i="8"/>
  <c r="D7" i="8"/>
  <c r="C7" i="8"/>
  <c r="B7" i="8"/>
  <c r="A7" i="8"/>
  <c r="D6" i="8"/>
  <c r="D5" i="8" s="1"/>
  <c r="C6" i="8"/>
  <c r="B6" i="8"/>
  <c r="B5" i="8" s="1"/>
  <c r="A6" i="8"/>
  <c r="B17" i="8" l="1"/>
  <c r="B30" i="8" s="1"/>
  <c r="D30" i="8"/>
</calcChain>
</file>

<file path=xl/sharedStrings.xml><?xml version="1.0" encoding="utf-8"?>
<sst xmlns="http://schemas.openxmlformats.org/spreadsheetml/2006/main" count="375" uniqueCount="314">
  <si>
    <t>รายละเอียดตัวชี้วัดและเกณฑ์การให้คะแนน</t>
  </si>
  <si>
    <t>คะแนน</t>
  </si>
  <si>
    <t>พิจารณาระดับความพึงพอใจของผู้ตรวจราชการกรมที่มีต่อ สสจ./สสพ. ใน 3 ด้าน ดังนี้</t>
  </si>
  <si>
    <t xml:space="preserve">   2. ความพึงพอใจในการปฏิบัติงานตามระบบติดตามงาน</t>
  </si>
  <si>
    <t xml:space="preserve">   3. ความพึงพอใจด้านผลสัมฤทธิ์ของงาน</t>
  </si>
  <si>
    <t xml:space="preserve">   1.1 ผลการเบิกจ่ายเงินงบประมาณภาพรวมของหน่วยงานสูงกว่าแผนการใช้จ่ายเงินงบประมาณของกรม เปรียบเทียบรายเดือน (เดือนละ 2 คะแนน)</t>
  </si>
  <si>
    <t xml:space="preserve">   1.2 รายงานผลการเบิกจ่ายสรุปตามแผนงาน/ผลผลิต/กิจกรรม จำแนกตามงบรายจ่าย ถูกต้องตรงกับรายงานในระบบ GFMIS (เดือนละ 2 คะแนน)</t>
  </si>
  <si>
    <t>6</t>
  </si>
  <si>
    <t>20</t>
  </si>
  <si>
    <t xml:space="preserve">   2.2 หน่วยงานดำเนินการตามเกณฑ์การประเมินผลการปฏิบัติงานด้านบัญชีครบ 5 เรื่อง</t>
  </si>
  <si>
    <t>1. ความถูกต้องและทันเวลาในการส่งรายงาน</t>
  </si>
  <si>
    <t>3. ผลสำเร็จของการส่งเสริมสหกรณ์และกลุ่มเกษตรกรตามระบบการส่งเสริมสหกรณ์ (จากระบบรายงาน e – Project)</t>
  </si>
  <si>
    <t>2. การกำกับและติดตามการปฏิบัติงานด้านเงินกองทุนพัฒนาสหกรณ์</t>
  </si>
  <si>
    <t xml:space="preserve">   2.2 รายงานเกี่ยวกับการขอกู้เงิน การติดตามเร่งรัดหนี้และแก้ไขปัญหาหนี้</t>
  </si>
  <si>
    <t>3. การติดตามเร่งรัดหนี้</t>
  </si>
  <si>
    <t xml:space="preserve">   2.1 โปรไฟล์สหกรณ์ ประกอบด้วย จำนวนกลุ่มสมาชิก จำนวนสมาชิก จำนวนหุ้น มาตรฐานสหกรณ์ กรรมการ งบดุล ปริมาณธุรกิจ ครบถ้วนทุกประเด็น (กรณีไม่ครบถ้วนทุกประเด็นจะถูกตัดคะแนนตามสัดส่วนที่ไม่ครบ)</t>
  </si>
  <si>
    <t xml:space="preserve">   2.2 โปรไฟล์กลุ่มเกษตรกร ประกอบด้วย จำนวนสมาชิก จำนวนหุ้น มาตรฐานสหกรณ์ กรรมการ งบดุล ปริมาณธุรกิจ ครบถ้วนทุกประเด็น (กรณีไม่ครบถ้วนทุกประเด็น จะถูกตัดคะแนนตามสัดส่วนที่ไม่ครบ)</t>
  </si>
  <si>
    <t xml:space="preserve">   2.3 โปรไฟล์กลุ่มอาชีพ ประกอบด้วย ข้อมูลบริหารจัดการ ข้อมูลผลิตสินค้า ข้อมูลจำหน่ายสินค้า ข้อมูลบริหารเงินทุน ข้อมูลเชื่อมโยงเครือข่าย ครบถ้วนทุกประเด็น (กรณีไม่ครบถ้วนทุกประเด็น จะถูกตัดคะแนนตามสัดส่วนที่ไม่ครบ)</t>
  </si>
  <si>
    <t>2. ความสมบูรณ์ของแผนปฏิบัติงาน (Action Plan)</t>
  </si>
  <si>
    <t xml:space="preserve">   2.2 มีการถ่ายทอดแผนปฏิบัติงานสู่หน่วยงานย่อย โดยระบุชื่อกิจกรรม เป้าหมาย หน่วยงาน/ผู้รับผิดชอบ งบประมาณในแต่ละกิจกรรม และระยะเวลาปฏิบัติงานที่ชัดเจน</t>
  </si>
  <si>
    <t>2. จำนวนปริมาณงานของการประชาสัมพันธ์ตามแผนการปฏิบัติงาน</t>
  </si>
  <si>
    <t xml:space="preserve">   2.1 จำนวนปริมาณงานของการประชาสัมพันธ์ได้เท่ากับหรือมากกว่าแผนปฏิบัติงานที่กำหนด</t>
  </si>
  <si>
    <t>3. คุณภาพของงานประชาสัมพันธ์</t>
  </si>
  <si>
    <t>1. มีเว็บไซต์หน่วยงานที่สามารถเข้าถึงได้และเป็นไปตามมาตรฐานเว็บไซต์หน่วยงานที่กรมส่งเสริมสหกรณ์กำหนด</t>
  </si>
  <si>
    <t>2. มีผู้รับผิดชอบเว็บไซต์และข้อมูลเผยแพร่อย่างชัดเจนและสามารถติดต่อได้</t>
  </si>
  <si>
    <t>4. การออกแบบและปรับแต่งเว็บไซต์</t>
  </si>
  <si>
    <t>5. มีเมนูหรือปุ่มเชื่อมโยงบนหน้าหลักเว็บไซต์ของหน่วยงานแสดงข้อมูล “ฐานข้อมูลกลางของหน่วยงาน”</t>
  </si>
  <si>
    <t>ข้อเสนอปรับปรุง</t>
  </si>
  <si>
    <t>คงเดิม</t>
  </si>
  <si>
    <t>เพิ่ม สำนัก/กอง เป็นผู้รับผิดชอบคะแนนในหัวข้อผลของการปฏิบัติงาน</t>
  </si>
  <si>
    <t xml:space="preserve">2. ร้อยละของผลการปฏิบัติงานเทียบกับแผนปฏิบัติงานประจำปีงบประมาณ พ.ศ. 2560 ของทุกงาน/โครงการเฉลี่ย (ร้อยละ 100 ถ้าต่ำกว่าร้อยละ 100 คะแนนจะลดลงตามสัดส่วน) </t>
  </si>
  <si>
    <t>มิติที่ 1</t>
  </si>
  <si>
    <t>มิติที่ 2</t>
  </si>
  <si>
    <t>มิติที่ 3</t>
  </si>
  <si>
    <t>-</t>
  </si>
  <si>
    <t>ยกเลิก</t>
  </si>
  <si>
    <t>มิติที่ 4</t>
  </si>
  <si>
    <t>รวม</t>
  </si>
  <si>
    <t>มิติ 1.7 ผลสำเร็จของการยกระดับความเข้มแข็งสหกรณ์ 2559-2560</t>
  </si>
  <si>
    <t>เปลี่ยนวิธีการคำนวณ จากจำนวนสหกรณ์ที่เพิ่มขึ้น เป็นจำนวนเงินที่เพิ่ม</t>
  </si>
  <si>
    <t>ตัวชี้วัดใหม่</t>
  </si>
  <si>
    <t>ปรับลดลง 1 คะแนน</t>
  </si>
  <si>
    <t>แปลงผลจากคะแนนดิบ โดยไม่แบ่งอันตรภาคชั้น</t>
  </si>
  <si>
    <t>เพิ่มการประชุมกลุ่ม</t>
  </si>
  <si>
    <t>รวมกับ CPS</t>
  </si>
  <si>
    <t xml:space="preserve"> วัดผลสำเร็จจำนวนกลุ่มเกษตรกรที่ผ่านเกณฑ์มาตรฐานเพิ่มขึ้น ตามแผนปฏิบัติงานประจำปี</t>
  </si>
  <si>
    <t>ปรับลดลง 5 คะแนน
วัดผลสำเร็จจำนวนสหกรณ์ที่ผ่านเกณฑ์มาตรฐานเพิ่มขึ้น ตามแผนปฏิบัติงานประจำปี</t>
  </si>
  <si>
    <t>2. ระยะเวลาการประเมินผล</t>
  </si>
  <si>
    <t>ระยะเวลาและการประกาศผลการประเมิน จะดำเนินการประเมินผลการปฏิบัติงานในช่วงระยะเวลา 11 เดือน ของปีงบประมาณ พ.ศ. 2559 (1 ตุลาคม 2558 ถึง 31 สิงหาคม 2559) และประกาศผลการประเมินในเดือนกันยายน 2559 (วันประชุมสัมมนาประจำปีกรมส่งเสริมสหกรณ์)</t>
  </si>
  <si>
    <t>1. เปรียบเทียบกรอบตัวชี้วัดการประเมินผลการปฏิบัติงานส่งเสริมสหกรณ์และกลุ่มเกษตรกรของ สสจ./สสพ. ปี 2559 กับ 2560</t>
  </si>
  <si>
    <t xml:space="preserve">        2.1 ร้อยละของจำนวนสหกรณ์ที่ได้รับการแนะนำส่งเสริมและพัฒนาให้ผ่านเกณฑ์มาตรฐาน (ร้อยละ 82 ขึ้นไป)</t>
  </si>
  <si>
    <t xml:space="preserve">    1. พิจารณาผลสำเร็จของการพัฒนาสหกรณ์สู่ดีเด่น</t>
  </si>
  <si>
    <t xml:space="preserve">    2. พิจารณาผลสำเร็จของการพัฒนากลุ่มเกษตรกรสู่ดีเด่น</t>
  </si>
  <si>
    <t xml:space="preserve">     1. ร้อยละของจำนวนสหกรณ์ที่ได้รับการยกระดับ (ร้อยละ 55 ขึ้นไป)</t>
  </si>
  <si>
    <t>1. การบันทึกผลการส่งเสริมสหกรณ์และกลุ่มเกษตรกรตามระบบส่งเสริมสหกรณ์ในแต่ละเดือน (CPD Card Online) ของเจ้าหน้าที่ส่งเสริมสหกรณ์ ไม่น้อยกว่าร้อยละ 50 ของจำนวนสหกรณ์และกลุ่มเกษตรกรที่มีสถานะดำเนินการและหยุดดำเนินการ ณ 1 ตุลาคม 2559</t>
  </si>
  <si>
    <t xml:space="preserve">   3.1 มีการเผยแพร่ข้อมูลที่ทันสมัยอยู่เสมอ โดยไม่ปรากฏรายการประชาสัมพันธ์ สัญลักษณ์ หรือข้อมูลที่ล้าสมัย พ้นกำหนดระยะเวลาไปแล้ว เป็นต้น</t>
  </si>
  <si>
    <t xml:space="preserve">   3.2 มีการเชื่อมโยงข้อมูล ต้องไม่เกิดหน้าว่างเปล่า หรือปรากฏข้อความแจ้งความผิดพลาด เช่น หาหน้าเพจหรือเว็บไซต์ที่เชื่อมโยงข้อมูลไปไม่เจอ เป็นต้น</t>
  </si>
  <si>
    <t xml:space="preserve">   - มีการจัดหมวดหมู่ข้อมูลดี และข้อมูลสำคัญง่ายต่อการเข้าถึง ไม่ควรอยู่ลึกเกินไป มีรูปแบบโครงสร้างสี ตัวอักษร และภาพที่ปรากฏเหมาะสมกับหน่วยงานราชการ สื่อถึงภาพลักษณ์ที่ดีต่อองค์กร มีการใช้เครื่องหมายหรือสัญลักษณ์ขององค์กรที่ถูกต้อง</t>
  </si>
  <si>
    <t>3. การปรับปรุงข้อมูล ทุกหน่วยงานดำเนินการปรับปรุงให้แล้วเสร็จ ภายในวันที่ 1 พฤษภาคม 2560  รายละเอียดดังต่อไปนี้</t>
  </si>
  <si>
    <t>1. ผลสำเร็จของการเบิกจ่ายเงินงบประมาณและการจัดทำรายงานแผน/ผลการใช้จ่ายงบประมาณแยกตามผลผลิต/โครงการ เพื่อให้การเบิกจ่ายงบประมาณในภาพรวมเป็นไปตามเป้าหมาย (การเบิกจ่าย)</t>
  </si>
  <si>
    <t xml:space="preserve">    1. ส่งรายงานประจำปี (Annual Report) ประจำปีงบประมาณ พ.ศ. 2559 ของหน่วยงาน จำนวน 1 เล่ม พร้อมแผ่น CD จำนวน 1 แผ่นส่งถึงกองแผนงาน ภายในวันที่ 15 กุมภาพันธ์ 2560 (ทันเวลา)</t>
  </si>
  <si>
    <t xml:space="preserve">    3. การเผยแพร่รายงานประจำปี (Annual Report) ประจำปีงบประมาณ พ.ศ. 2559 ผ่านเว็บไซต์ของหน่วยงาน ภายในวันที่ 28 กุมภาพันธ์ 2560 (เผยแพร่ใช้ประโยชน์)</t>
  </si>
  <si>
    <t xml:space="preserve">    1. มีการจัดทำแผนการแก้ไขข้อบกพร่องเป็นรายสหกรณ์ โดยกำหนดเป้าหมาย แนวทาง ขั้นตอน และวิธีการแก้ไขตามแผน ส่งถึงกรมส่งเสริมสหกรณ์ตามกำหนดเวลา</t>
  </si>
  <si>
    <t>กรอบตัวชี้วัดการประเมินผลการปฏิบัติงานส่งเสริมสหกรณ์และกลุ่มเกษตรกร
ของ สสจ.และ สสพ. ประจำปีงบประมาณ พ.ศ. 2560</t>
  </si>
  <si>
    <t>ตัวชี้วัด</t>
  </si>
  <si>
    <t>รวมคะแนน</t>
  </si>
  <si>
    <t>มิติที่ 1 ประสิทธิผลของการปฏิบัติงาน</t>
  </si>
  <si>
    <t>มิติที่ 2 คุณภาพของการปฏิบัติงาน/การบริการ</t>
  </si>
  <si>
    <t>มิติที่ 3 ประสิทธิภาพของการปฏิบัติงาน</t>
  </si>
  <si>
    <t>มิติที่ 4 การพัฒนาองค์กรเพื่อการปฏิบัติงาน</t>
  </si>
  <si>
    <t xml:space="preserve">     1.1 ผลสำเร็จของการส่งเสริมสหกรณ์ให้ผ่านเกณฑ์มาตรฐานสหกรณ์ (กพง.)</t>
  </si>
  <si>
    <t xml:space="preserve">     1.2 ผลสำเร็จของการส่งเสริมกลุ่มเกษตรกรให้ผ่านเกณฑ์มาตรฐานกลุ่มเกษตรกร (กพก.)</t>
  </si>
  <si>
    <t xml:space="preserve">     1.3 ผลสำเร็จของการพัฒนาสหกรณ์และกลุ่มเกษตรกรสู่ดีเด่น (กพง./กพก.)</t>
  </si>
  <si>
    <t xml:space="preserve">     1.4 ผลสำเร็จของการป้องกันการเกิดข้อบกพร่องในสหกรณ์ (สนม.)</t>
  </si>
  <si>
    <t xml:space="preserve">     1.5 ผลสำเร็จของการแก้ไขข้อบกพร่องของสหกรณ์ (สนม.)</t>
  </si>
  <si>
    <t xml:space="preserve">     2.1 ความพึงพอใจของผู้รับบริการ คือ สหกรณ์และกลุ่มเกษตรกร (กพร.)</t>
  </si>
  <si>
    <t xml:space="preserve">     3.1 ผลสำเร็จของการบริหารงบประมาณและการปฏิบัติงานด้านบัญชี (กค.)</t>
  </si>
  <si>
    <t xml:space="preserve">     3.3 ผลสำเร็จของการดำเนินการส่งเสริมสหกรณ์และกลุ่มเกษตรกรตามระบบการส่งเสริมสหกรณ์ (CPS) ประจำปีงบประมาณ พ.ศ. 2560 (กผง.)</t>
  </si>
  <si>
    <t xml:space="preserve">     3.4 ผลสำเร็จของการบริหารเงินกองทุนพัฒนาสหกรณ์ (กพน.)</t>
  </si>
  <si>
    <t xml:space="preserve">     3.6 ผลสำเร็จของการจัดทำรายงานผลการดำเนินงานประจำปีงบประมาณ พ.ศ. 2559 (กผง.)</t>
  </si>
  <si>
    <t xml:space="preserve">     4.1 ผลสำเร็จของการจัดทำฐานข้อมูลโปรไฟล์ของสหกรณ์ กลุ่มเกษตรกร และกลุ่มอาชีพ (ศสท.)</t>
  </si>
  <si>
    <t xml:space="preserve">     4.2 ผลสำเร็จของการจัดทำแผนปฏิบัติงานและงบประมาณรายจ่ายประจำปีงบประมาณ (Action Plan) แยกตามแผนงาน โครงการ กิจกรรมหลัก และกิจกรรมรอง (กผง.)</t>
  </si>
  <si>
    <t xml:space="preserve">     4.3 ผลสำเร็จของการประชาสัมพันธ์หน่วยงาน (สทส.)</t>
  </si>
  <si>
    <t xml:space="preserve">     4.4 ผลสำเร็จของการพัฒนาคุณภาพเว็บไซต์ของหน่วยงานประจำปีงบประมาณ พ.ศ. 2560 (ศสท.)</t>
  </si>
  <si>
    <t xml:space="preserve">     1.7 ผลสำเร็จของการเพิ่มขึ้นของสมาชิกสหกรณ์ภาคการเกษตร (กผง.)</t>
  </si>
  <si>
    <t xml:space="preserve">     2.2 ความสำเร็จในการดำเนินงานตามแผนการตรวจราชการ (ผตร.)</t>
  </si>
  <si>
    <t>2. ผลสำเร็จของการปฏิบัติงานด้านบัญชีของหน่วยงานเพื่อให้ข้อมูลทางบัญชีของหน่วยงานมีความถูกต้อง ครบถ้วน สมบูรณ์ (คุณภาพข้อมูล) โดยใช้ข้อมูลตั้งแต่เดือนกรกฎาคม 2559 – มิถุนายน 2560</t>
  </si>
  <si>
    <t xml:space="preserve">     3.2 ผลสำเร็จของการดำเนินงานตามแผนปฏิบัติงานประจำปีงบประมาณ พ.ศ. 2560 ทุกงาน/โครงการ (กผง./กอง/สำนัก)</t>
  </si>
  <si>
    <t xml:space="preserve">     3.5 ผลสำเร็จของกระบวนการส่งเสริมสหกรณ์ให้ผ่านเกณฑ์มาตรฐานสหกรณ์ (กพง.)</t>
  </si>
  <si>
    <t xml:space="preserve">     2.3 ความสำเร็จในการดำเนินงานตามนโยบายรัฐบาล/กระทรวง/กรม (กอง/สำนัก)</t>
  </si>
  <si>
    <t xml:space="preserve">       1.1 ร้อยละของจำนวนสหกรณ์ที่ผ่านเกณฑ์มาตรฐาน เมื่อเทียบกับปีงบประมาณ พ.ศ. 2559</t>
  </si>
  <si>
    <r>
      <t xml:space="preserve">           </t>
    </r>
    <r>
      <rPr>
        <b/>
        <sz val="14"/>
        <rFont val="TH SarabunPSK"/>
        <family val="2"/>
      </rPr>
      <t xml:space="preserve"> สูตรคำนวณ</t>
    </r>
    <r>
      <rPr>
        <sz val="14"/>
        <rFont val="TH SarabunPSK"/>
        <family val="2"/>
      </rPr>
      <t xml:space="preserve"> ((จำนวนสหกรณ์ที่รักษามาตรฐานได้ในปี 60/จำนวนสหกรณ์ที่ผ่านมาตรฐานในปี59) - 0.5) x 100</t>
    </r>
  </si>
  <si>
    <r>
      <t xml:space="preserve">            </t>
    </r>
    <r>
      <rPr>
        <b/>
        <sz val="14"/>
        <rFont val="TH SarabunPSK"/>
        <family val="2"/>
      </rPr>
      <t>สูตรคำนวณ (</t>
    </r>
    <r>
      <rPr>
        <sz val="14"/>
        <rFont val="TH SarabunPSK"/>
        <family val="2"/>
      </rPr>
      <t>((ร้อยละของสหกรณ์ที่ผ่านเกณฑ์มาตรฐาน ปี 60 - ร้อยละของสหกรณ์ที่ผ่านเกณฑ์มาตรฐาน ปี 59)/6) x 20)</t>
    </r>
  </si>
  <si>
    <r>
      <t xml:space="preserve">            </t>
    </r>
    <r>
      <rPr>
        <b/>
        <sz val="14"/>
        <rFont val="TH SarabunPSK"/>
        <family val="2"/>
      </rPr>
      <t xml:space="preserve">สูตรคำนวณ </t>
    </r>
    <r>
      <rPr>
        <sz val="14"/>
        <rFont val="TH SarabunPSK"/>
        <family val="2"/>
      </rPr>
      <t>ร้อยละของสหกรณ์ที่ผ่านเกณฑ์มาตรฐาน - 52</t>
    </r>
  </si>
  <si>
    <t>ตัวชี้วัด 1.1 ผลสำเร็จของการส่งเสริมสหกรณ์ให้ผ่านเกณฑ์มาตรฐานสหกรณ์ (กพง.)</t>
  </si>
  <si>
    <t>ตัวชี้วัด 1.2 ผลสำเร็จของการส่งเสริมกลุ่มเกษตรกรให้ผ่านเกณฑ์มาตรฐานกลุ่มเกษตรกร (กพก.)</t>
  </si>
  <si>
    <t>ตัวชี้วัด 1.3 ผลสำเร็จของการพัฒนาสหกรณ์และกลุ่มเกษตรกรสู่ดีเด่น (กพง./กพก.)</t>
  </si>
  <si>
    <t xml:space="preserve">      1.1 ร้อยละของจำนวนกลุ่มเกษตรกรที่ผ่านเกณฑ์มาตรฐาน เมื่อเทียบกับปีงบประมาณ พ.ศ. 2559 </t>
  </si>
  <si>
    <r>
      <t xml:space="preserve">           </t>
    </r>
    <r>
      <rPr>
        <b/>
        <sz val="14"/>
        <rFont val="TH SarabunPSK"/>
        <family val="2"/>
      </rPr>
      <t xml:space="preserve"> ตัวอย่าง</t>
    </r>
  </si>
  <si>
    <r>
      <t xml:space="preserve">         </t>
    </r>
    <r>
      <rPr>
        <b/>
        <sz val="14"/>
        <rFont val="TH SarabunPSK"/>
        <family val="2"/>
      </rPr>
      <t xml:space="preserve">   ตัวอย่าง</t>
    </r>
  </si>
  <si>
    <r>
      <t xml:space="preserve">            </t>
    </r>
    <r>
      <rPr>
        <b/>
        <sz val="14"/>
        <rFont val="TH SarabunPSK"/>
        <family val="2"/>
      </rPr>
      <t>ตัวอย่าง</t>
    </r>
  </si>
  <si>
    <r>
      <t xml:space="preserve">           </t>
    </r>
    <r>
      <rPr>
        <b/>
        <sz val="14"/>
        <rFont val="TH SarabunPSK"/>
        <family val="2"/>
      </rPr>
      <t xml:space="preserve"> สูตรคำนวณ</t>
    </r>
    <r>
      <rPr>
        <sz val="14"/>
        <rFont val="TH SarabunPSK"/>
        <family val="2"/>
      </rPr>
      <t xml:space="preserve"> ((จำนวนกลุ่มเกษตรกรที่รักษามาตรฐานได้ในปี 60/จำนวนกลุ่มเกษตรกรที่ผ่านมาตรฐานในปี59) - 0.5) x 100</t>
    </r>
  </si>
  <si>
    <r>
      <t xml:space="preserve">            </t>
    </r>
    <r>
      <rPr>
        <b/>
        <sz val="14"/>
        <rFont val="TH SarabunPSK"/>
        <family val="2"/>
      </rPr>
      <t xml:space="preserve">สูตรคำนวณ </t>
    </r>
    <r>
      <rPr>
        <sz val="14"/>
        <rFont val="TH SarabunPSK"/>
        <family val="2"/>
      </rPr>
      <t>ร้อยละของสหกรณ์ที่ผ่านเกณฑ์มาตรฐาน - 63</t>
    </r>
  </si>
  <si>
    <t xml:space="preserve">          2.1 ร้อยละของจำนวนกลุ่มเกษตรกรที่ได้รับการแนะนำส่งเสริมและพัฒนาให้ผ่านเกณฑ์มาตรฐาน (ร้อยละ 93 ขึ้นไป)</t>
  </si>
  <si>
    <t>พิจารณาผลสำเร็จของการส่งเสริมสหกรณ์ผ่านเกณฑ์มาตรฐานสหกรณ์ของกรมส่งเสริมสหกรณ์ ประกอบด้วย 3 ตัวชี้วัดย่อย มีเกณฑ์การให้คะแนน ดังนี้</t>
  </si>
  <si>
    <t xml:space="preserve">       *ถ้าในปี 2560 มีสหกรณ์ที่ผ่านเกณฑ์มาตรฐาน ร้อยละ 100 จะได้คะแนนเต็มในข้อ 3</t>
  </si>
  <si>
    <t>พิจารณาผลสำเร็จของการส่งเสริมกลุ่มเกษตรกรผ่านเกณฑ์มาตรฐานกลุ่มเกษตรกรของกรมส่งเสริมสหกรณ์ ประกอบด้วย 3 ตัวชี้วัดย่อย มีเกณฑ์การให้คะแนน ดังนี้</t>
  </si>
  <si>
    <t xml:space="preserve">       3.1 ร้อยละของจำนวนกลุ่มเกษตรกรที่ได้รับการแนะนำส่งเสริมและพัฒนาให้ผ่านเกณฑ์มาตรฐานเปรียบเทียบกับปีที่ผ่านมา</t>
  </si>
  <si>
    <r>
      <t xml:space="preserve">            </t>
    </r>
    <r>
      <rPr>
        <b/>
        <sz val="14"/>
        <rFont val="TH SarabunPSK"/>
        <family val="2"/>
      </rPr>
      <t>สูตรคำนวณ (</t>
    </r>
    <r>
      <rPr>
        <sz val="14"/>
        <rFont val="TH SarabunPSK"/>
        <family val="2"/>
      </rPr>
      <t>((ร้อยละของกลุ่มเกษตรกรที่ผ่านเกณฑ์มาตรฐาน ปี 60 - ร้อยละของกลุ่มเกษตรกรที่ผ่านเกณฑ์มาตรฐาน ปี 59)/6) x 20)</t>
    </r>
  </si>
  <si>
    <t xml:space="preserve">       *ถ้าในปี 2560 มีกลุ่มเกษตรกรที่ผ่านเกณฑ์มาตรฐาน ร้อยละ 100 จะได้คะแนนเต็มในข้อ 3</t>
  </si>
  <si>
    <t>พิจารณาผลสำเร็จของการส่งเสริมสหกรณ์และกลุ่มเกษตรกรให้มีผลการดำเนินงานตามเกณฑ์ดีเด่นแห่งชาติตามแผนปฏิบัติงานและงบประมาณรายจ่ายประจำปีงบประมาณ พ.ศ. 2560 ประกอบด้วย 2 ตัวชี้วัดย่อย มีเกณฑ์การให้คะแนน ดังนี้</t>
  </si>
  <si>
    <t>ตัวชี้วัด 1.4 ผลสำเร็จของการป้องกันการเกิดข้อบกพร่องในสหกรณ์ (สนม.)</t>
  </si>
  <si>
    <t xml:space="preserve">    * ข้อ 1. คิดจากจำนวนสหกรณ์ที่กำหนดตามแผนปฏิบัติงานและงบประมาณรายจ่ายประจำปีงบประมาณ พ.ศ.2560 กิจกรรมรอง กำกับ คุ้มครอง ดูแล ระบบสหกรณ์ </t>
  </si>
  <si>
    <t>ตัวชี้วัด 1.5 ผลสำเร็จของการแก้ไขข้อบกพร่องของสหกรณ์ (สนม.)</t>
  </si>
  <si>
    <r>
      <t xml:space="preserve">        1.1 มีการจัดทำแผนการแก้ไขข้อบกพร่องเป็นรายสหกรณ์แล้วเสร็จทุกสหกรณ์ และส่งถึงกรมฯ </t>
    </r>
    <r>
      <rPr>
        <b/>
        <u/>
        <sz val="14"/>
        <rFont val="TH SarabunPSK"/>
        <family val="2"/>
      </rPr>
      <t>ตามกำหนดเวลา</t>
    </r>
  </si>
  <si>
    <r>
      <t xml:space="preserve">        1.2 มีการจัดทำแผนการแก้ไขข้อบกพร่องเป็นรายสหกรณ์แล้วเสร็จทุกสหกรณ์ และส่งถึงกรมฯ </t>
    </r>
    <r>
      <rPr>
        <b/>
        <u/>
        <sz val="14"/>
        <rFont val="TH SarabunPSK"/>
        <family val="2"/>
      </rPr>
      <t>เกินกำหนดระยะเวลา</t>
    </r>
  </si>
  <si>
    <t>ตัวชี้วัด 1.6 ผลสำเร็จของการดำเนินงานตามแผนพัฒนาความเข้มแข็งสหกรณ์ (กผง. และ สนม.)</t>
  </si>
  <si>
    <t xml:space="preserve">     2. ผลสำเร็จของการชำระบัญชีสหกรณ์และกลุ่มเกษตรกร</t>
  </si>
  <si>
    <t>พิจารณาจากผลสำเร็จของการป้องกันการเกิดข้อบกพร่องในสหกรณ์ ประกอบด้วย 4 ตัวชี้วัดย่อย มีเกณฑ์การให้คะแนน ดังนี้</t>
  </si>
  <si>
    <t>ตัวชี้วัด 1.7 ผลสำเร็จของการเพิ่มขึ้นของสมาชิกสหกรณ์ภาคการเกษตร (กผง.)</t>
  </si>
  <si>
    <t xml:space="preserve">     1. จำนวนสมาชิกสหกรณ์ภาคการเกษตรที่เพิ่มขึ้นไม่น้อยกว่าร้อยละ 80 เมื่อเทียบกับเป้าหมาย</t>
  </si>
  <si>
    <t xml:space="preserve">    2. รายงานผลการเพิ่มขึ้นของสมาชิกสหกรณ์ภาคการเกษตร ส่งถึงกรมส่งเสริมสหกรณ์ ผ่านระบบ e-project (cps แบบที่ 1) ภายในวันที่ 28 ของทุกเดือน (ตั้งแต่เดือนพฤศจิกายน 2559 - สิงหาคม 2560 รวม 10 เดือน)</t>
  </si>
  <si>
    <t>ตัวชี้วัด 2.1 ความพึงพอใจของผู้รับบริการ คือ สหกรณ์และกลุ่มเกษตรกร (กพร.)</t>
  </si>
  <si>
    <t>1. การจัดทำแผนและผลการดำเนินการตามแผนปรับปรุงและพัฒนาการให้บริการ</t>
  </si>
  <si>
    <t xml:space="preserve">   1.3 ผลการประเมินความพึงพอใจปีงบประมาณ พ.ศ. 2560 เทียบกับปีงบประมาณ พ.ศ. 2559</t>
  </si>
  <si>
    <t xml:space="preserve">   1.2 รายงานผลการดำเนินงานตามแผนปรับปรุง/พัฒนาการให้บริการของกรมส่งเสริมสหกรณ์ประจำปีงบประมาณ พ.ศ. 2560 ส่งมายัง กพร. ทางระบบ e-sarabun และทางไปรษณีย์อิเล็กทรอนิกส์ cpd_psdg@cpd.go.th ภายในวันที่ 15 สิงหาคม 2560</t>
  </si>
  <si>
    <t>2. ผลคะแนนการสำรวจความพึงพอใจของผู้รับบริการและผู้มีส่วนได้ส่วนเสียของกรมส่งเสริมสหกรณ์ประจำปีงบประมาณ พ.ศ. 2560</t>
  </si>
  <si>
    <t>ตัวชี้วัด 2.2 ความพึงพอใจของผู้บริหารหรือผู้กำหนดนโยบาย (ผู้ตรวจราชการกรม)</t>
  </si>
  <si>
    <t xml:space="preserve">ตัวชี้วัด 2.3 ความสำเร็จในการดำเนินงานตามนโยบายรัฐบาล/กระทรวง/กรม (กอง/สำนัก) </t>
  </si>
  <si>
    <t>ตัวชี้วัด 3.1 ผลสำเร็จของการบริหารงบประมาณและการปฏิบัติงานด้านบัญชี (กค.)</t>
  </si>
  <si>
    <t>พิจารณาจากประสิทธิภาพการเบิกจ่ายงบประมาณและการปฏิบัติงานด้านบัญชี ประกอบด้วย 2 ตัวชี้วัดย่อย มีเกณฑ์การให้คะแนนดังนี้</t>
  </si>
  <si>
    <t>พิจารณาจากผลการปฏิบัติงานเทียบกับแผนปฏิบัติงานประจำปีงบประมาณ พ.ศ. 2560 ทุกงาน/โครงการ (ยกเว้นงานส่งเสริมสหกรณ์ตามระบบการส่งเสริมสหกรณ์ : CPS) ประกอบด้วย 2 ตัวชี้วัดย่อย มีเกณฑ์การให้คะแนนดังนี้</t>
  </si>
  <si>
    <t>ตัวชี้วัด 3.3 ผลสำเร็จของการดำเนินการส่งเสริมสหกรณ์และกลุ่มเกษตรกรตามระบบการส่งเสริมสหกรณ์ (CPS) ประจำปีงบประมาณ พ.ศ. 2560 (กผง.)</t>
  </si>
  <si>
    <t xml:space="preserve">    1.พิจารณาผลสำเร็จตามตัวชี้วัด ร้อยละของจำนวนสหกรณ์ที่ได้รับการแนะนำส่งเสริมและพัฒนาให้ผ่านเกณฑ์มาตรฐาน เมื่อเทียบกับปีงบประมาณ พ.ศ. 2559 (รักษามาตรฐานสหกรณ์เดิม ร้อยละ 100)</t>
  </si>
  <si>
    <t>2. การบันทึกข้อเสนอแนะ/ความคิดเห็น ในการส่งเสริมสหกรณ์และกลุ่มเกษตรกรตามระบบส่งเสริมสหกรณ์ในแต่ละเดือน (CPD Card Online) ของสหกรณ์จังหวัด/ผู้อำนวยการสำนักงานส่งเสริมสหกรณ์กรุงเทพมหานคร ไม่น้อยกว่าร้อยละ 90 ของจำนวนสหกรณ์และกลุ่มเกษตรกรที่เจ้าหน้าที่ส่งเสริมสหกรณ์บันทึกการส่งเสริมตามข้อ 1</t>
  </si>
  <si>
    <t>4. ผลสำเร็จของการประชุมกลุ่มสมาชิก (จากระบบรายงาน e – Project)</t>
  </si>
  <si>
    <t>พิจารณาผลสำเร็จของการปฏิบัติงานส่งเสริมสหกรณ์และกลุ่มเกษตรกรตามระบบการส่งเสริมสหกรณ์ (CPS) ประกอบด้วย 4 ตัวชี้วัดย่อย มีเกณฑ์การให้คะแนนดังนี้</t>
  </si>
  <si>
    <t>ตัวชี้วัด 3.4 ผลสำเร็จของการบริหารเงินกองทุนพัฒนาสหกรณ์ (กพน.)</t>
  </si>
  <si>
    <t>ตัวชี้วัด 3.2 ผลสำเร็จของการดำเนินงานตามแผนปฏิบัติงานประจำปีงบประมาณ พ.ศ. 2560 ทุกงาน/โครงการ (e - Project) (กผง./กอง/สำนัก)</t>
  </si>
  <si>
    <t>ตัวชี้วัด 3.6 ผลสำเร็จของการจัดทำรายงานผลการดำเนินงานประจำปีงบประมาณ พ.ศ. 2559 (กผง.)</t>
  </si>
  <si>
    <t>ตัวชี้วัด 3.5 ผลสำเร็จของกระบวนการส่งเสริมสหกรณ์ให้ผ่านเกณฑ์มาตรฐานสหกรณ์ (กพง.)</t>
  </si>
  <si>
    <t>พิจารณาจากผลสำเร็จของการปฏิบัติงานตามแผนงานปกติ และการรายงานผลการปฏิบัติงาน ประกอบด้วย 3 ตัวชี้วัดย่อย มีเกณฑ์การให้คะแนนดังนี้</t>
  </si>
  <si>
    <t>พิจารณาผลสำเร็จของการจัดทำรายงานผลการดำเนินงานประจำปี (Annual Report) ประจำปีงบประมาณ พ.ศ. 2559  ประกอบด้วย 3 ตัวชี้วัดย่อย มีเกณฑ์การให้คะแนนดังนี้</t>
  </si>
  <si>
    <t>ตัวชี้วัด 4.1 ผลสำเร็จของการจัดทำฐานข้อมูลโปรไฟล์ของสหกรณ์ กลุ่มเกษตรกร และกลุ่มอาชีพ (ศสท.)</t>
  </si>
  <si>
    <t>พิจารณาจากผลการจัดเก็บและบันทึกข้อมูลโปรไฟล์สหกรณ์ กลุ่มเกษตรกร และกลุ่มอาชีพ ซึ่งกำหนดให้ สสจ./สสพ. ดำเนินการจัดเก็บข้อมูลดังกล่าวตามแบบฟอร์มที่กำหนด และบันทึกผ่านทางระบบโปรไฟล์สหกรณ์ กลุ่มเกษตรกร และกลุ่มอาชีพ ประกอบด้วย 2 ตัวชี้วัดย่อย มีเกณฑ์การให้คะแนนดังนี้</t>
  </si>
  <si>
    <t>ตัวชี้วัด 4.2 ผลสำเร็จของการจัดทำแผนปฏิบัติงานและงบประมาณรายจ่ายประจำปีงบประมาณ (Action Plan) แยกตามแผนงาน โครงการ กิจกรรมหลัก และกิจกรรมรอง (กผง.)</t>
  </si>
  <si>
    <t>พิจารณาผลสำเร็จของการจัดทำ/ส่งรายงานแผนปฏิบัติงาน (Action Plan) ของหน่วยงาน ประจำปีงบประมาณ พ.ศ. 2560 ประกอบด้วย 2 ตัวชี้วัดย่อย มีเกฑ์การให้คะแนน ดังนี้</t>
  </si>
  <si>
    <t xml:space="preserve">   2.1 มี Action Plan ครบทุกงาน/โครงการ ตามแผนปฏิบัติงานประจำปีงบประมาณ พ.ศ. 2560 ของกรมส่งเสริมสหกรณ์ ที่ สสจ./สสพ. รับผิดชอบ</t>
  </si>
  <si>
    <t>ตัวชี้วัด 4.3 ผลสำเร็จของการประชาสัมพันธ์หน่วยงาน (สทส.)</t>
  </si>
  <si>
    <t>พิจารณาผลสำเร็จของการประชาสัมพันธ์ของหน่วยงาน ประกอบด้วย 3 ตัวชี้วัดย่อย มีเกฑ์การให้คะแนน ดังนี้</t>
  </si>
  <si>
    <t>พิจารณาผลสำเร็จในการจัดทำตามมาตรฐานเว็บไซต์ของหน่วยงานกรมส่งเสริมสหกรณ์ โดยจัดเก็บไว้ชัดเจนในเว็บไซต์หน่วยงาน และมีการปรับปรุงให้ทันสมัยและสามารถใช้ประโยชน์จากข้อมูลดังกล่าวได้อย่างมีประสิทธิภาพ ประกอบด้วย 5 ตัวชี้วัดย่อย มีเกฑ์การให้คะแนน ดังนี้</t>
  </si>
  <si>
    <t>ตัวชี้วัด 4.4 ผลสำเร็จของการพัฒนาคุณภาพเว็บไซต์ของหน่วยงานประจำปีงบประมาณ พ.ศ. 2560 (ศสท.)</t>
  </si>
  <si>
    <t xml:space="preserve">   1.1 จัดทำแผนปรับปรุง/พัฒนาการให้บริการของกรมส่งเสริมสหกรณ์ และแผนการปฏิบัติการ (Action Plan) และตัวชี้วัดความสำเร็จประจำปี พ.ศ. 2560 ส่งมายัง กพร. ทางระบบ e-sarabun และทางไปรษณีย์อิเล็กทรอนิกส์ cpd_psdg@cpd.go.th ภายในวันที่ 30 พฤศจิกายน 2559
** หากเกินกำหนดเวลา หักคะแนน วันละ 0.2 คะแนน (เฉพาะวันทำการ)</t>
  </si>
  <si>
    <r>
      <t xml:space="preserve">        (1) ค่าคะแนนความพึงพอใจของปีงบประมาณ พ.ศ. 2560 </t>
    </r>
    <r>
      <rPr>
        <b/>
        <u/>
        <sz val="14"/>
        <rFont val="TH SarabunPSK"/>
        <family val="2"/>
      </rPr>
      <t>มากกว่า</t>
    </r>
    <r>
      <rPr>
        <sz val="14"/>
        <rFont val="TH SarabunPSK"/>
        <family val="2"/>
      </rPr>
      <t xml:space="preserve"> ปีงบประมาณ พ.ศ. 2559</t>
    </r>
  </si>
  <si>
    <r>
      <t xml:space="preserve">        (2) ค่าคะแนนความพึงพอใจของปีงบประมาณ พ.ศ. 2560 </t>
    </r>
    <r>
      <rPr>
        <b/>
        <u/>
        <sz val="14"/>
        <rFont val="TH SarabunPSK"/>
        <family val="2"/>
      </rPr>
      <t>เท่ากับ</t>
    </r>
    <r>
      <rPr>
        <sz val="14"/>
        <rFont val="TH SarabunPSK"/>
        <family val="2"/>
      </rPr>
      <t xml:space="preserve"> ปีงบประมาณ พ.ศ. 2559 </t>
    </r>
  </si>
  <si>
    <r>
      <t xml:space="preserve">        (3) ค่าคะแนนความพึงพอใจของปีงบประมาณ พ.ศ. 2560 </t>
    </r>
    <r>
      <rPr>
        <b/>
        <u/>
        <sz val="14"/>
        <rFont val="TH SarabunPSK"/>
        <family val="2"/>
      </rPr>
      <t>ต่ำกว่า</t>
    </r>
    <r>
      <rPr>
        <sz val="14"/>
        <rFont val="TH SarabunPSK"/>
        <family val="2"/>
      </rPr>
      <t xml:space="preserve"> ปีงบประมาณ พ.ศ. 2559 </t>
    </r>
  </si>
  <si>
    <r>
      <t>ผู้รับบริการ</t>
    </r>
    <r>
      <rPr>
        <sz val="14"/>
        <rFont val="TH SarabunPSK"/>
        <family val="2"/>
      </rPr>
      <t xml:space="preserve"> ประกอบด้วย สหกรณ์ทุกประเภท ชุมนุมสหกรณ์ และกลุ่มเกษตรกร</t>
    </r>
  </si>
  <si>
    <r>
      <t xml:space="preserve">   1. ความพึงพอใจด้านการนำนโยบายไปสู่การปฏิบัติ </t>
    </r>
    <r>
      <rPr>
        <sz val="14"/>
        <rFont val="TH SarabunPSK"/>
        <family val="2"/>
      </rPr>
      <t>(งานโครงการสำคัญตามนโยบายรัฐบาล กระทรวง กรม ที่ไม่ได้กำหนดไว้ในแผนปฏิบัติงานและงบประมาณรายจ่ายประจำปี)</t>
    </r>
  </si>
  <si>
    <t xml:space="preserve">    2. พิจารณาผลสำเร็จตามตัวชี้วัด ร้อยละของจำนวนสหกรณ์ที่ได้รับการแนะนำส่งเสริมและพัฒนาให้ผ่านเกณฑ์มาตรฐาน พ.ศ. 2560 (รวมผ่านมาตรฐานทั้งหมด ร้อยละ 82 ขึ้นไป)</t>
  </si>
  <si>
    <t xml:space="preserve">    3. พิจารณาผลสำเร็จจากการส่งเสริมสหกรณ์ให้ผ่านเกณฑ์มาตรฐานเพิ่มขึ้น (รวมผ่านมาตรฐานปี 2560 เปรียบเทียบกับปี2559 เพิ่มชึ้นร้อยละ 6 ขึ้นไป)</t>
  </si>
  <si>
    <t xml:space="preserve">    1. พิจารณาผลสำเร็จตามตัวชี้วัด ร้อยละของจำนวนกลุ่มเกษตรกรที่ได้รับการแนะนำส่งเสริมและพัฒนาให้ผ่านเกณฑ์มาตรฐานเมื่อเทียบกับปีงบประมาณ พ.ศ. 2559  (รักษามาตรฐานกลุ่มเกษตรกรเดิม ร้อยละ 100)</t>
  </si>
  <si>
    <t xml:space="preserve">    2. พิจารณาผลสำเร็จตามตัวชี้วัด ร้อยละของจำนวนกลุ่มเกษตรกรที่ได้รับการแนะนำส่งเสริมและพัฒนาให้ผ่านเกณฑ์มาตรฐาน (รวมผ่านมาตรฐานทั้งหมด ร้อยละ 93 ขึ้นไป)</t>
  </si>
  <si>
    <t xml:space="preserve">    3. พิจารณาผลสำเร็จจากการส่งเสริมกลุ่มเกษตรกรให้ผ่านเกณฑ์มาตรฐานเพิ่มขึ้น (รวมผ่านมาตรฐานทั้งหมด เปรียบเทียบกับปีที่ผ่านมา เพิ่มชึ้นร้อยละ 6 ขึ้นไป)</t>
  </si>
  <si>
    <t xml:space="preserve">    2. ความครบถ้วนของเนื้อหา</t>
  </si>
  <si>
    <t>พิจารณาจากผลสำเร็จของการแก้ไขข้อบกพร่องของสหกรณ์ ตามจำนวนสหกรณ์ที่มีข้อบกพร่องตามแผนปฏิบัติงานและงบประมาณรายจ่ายประจำปีงบประมาณ พ.ศ. 2560 (กำกับ ดูแล และคุ้มครองระบบสหกรณ์) ประกอบด้วย 3 ตัวชี้วัดย่อย มีเกณฑ์การให้คะแนน ดังนี้</t>
  </si>
  <si>
    <t>พิจารณาจากผลสำเร็จของการดำเนินงานตามแผนพัฒนาความเข้มแข็งสหกรณ์, การชำระบัญชีสหกรณ์และกลุ่มเกษตรกร ประกอบด้วย 2 ตัวชี้วัดย่อย มีเกณฑ์การให้คะแนน ดังนี้</t>
  </si>
  <si>
    <t>พิจารณาจากผลสำเร็จของการเพิ่มขึ้นของสมาชิกสหกรณ์ภาคการเกษตร ประกอบด้วย 2 ตัวชี้วัดย่อย มีเกณฑ์การให้คะแนน ดังนี้</t>
  </si>
  <si>
    <t xml:space="preserve">   *  ข้อ 2 - 4 คิดจากจำนวนสหกรณ์ที่มีสถานะดำเนินการ </t>
  </si>
  <si>
    <r>
      <t xml:space="preserve">พิจารณาความพึงพอใจของสหกรณ์ กลุ่มเกษตรกร และผู้มีส่วนได้ส่วนเสียที่มีต่อ สสจ./สสพ. จากประเด็นการสำรวจความพึงพอใจจากการบริหารของหน่วยงานในส่วนภูมิภาคใน 4 ด้าน ดังนี้
</t>
    </r>
    <r>
      <rPr>
        <sz val="14"/>
        <rFont val="TH SarabunPSK"/>
        <family val="2"/>
      </rPr>
      <t xml:space="preserve">     1. ด้านกระบวนการ/ขั้นตอนการให้บริการ
     2. ด้านการให้บริการของเจ้าหน้าที่ส่งเสริมสหกรณ์
     3. ด้านสิ่งอำนวยความสะดวก
     4. ด้านช่องทางการติดต่อสื่อสาร
</t>
    </r>
    <r>
      <rPr>
        <b/>
        <sz val="14"/>
        <rFont val="TH SarabunPSK"/>
        <family val="2"/>
      </rPr>
      <t>ประกอบด้วย 2 ตัวชี้วัดย่อย มีเกณฑ์การให้คะแนน ดังนี้</t>
    </r>
  </si>
  <si>
    <t xml:space="preserve">1. ความทันเวลา: กำหนดให้ สสจ./สสพ. บันทึกข้อมูลเข้าระบบโปรไฟล์สหกรณ์ กลุ่มเกษตรกร และกลุ่มอาชีพ </t>
  </si>
  <si>
    <t>2. ความครบถ้วน: กำหนดประเด็นความครบถ้วน ดังนี้</t>
  </si>
  <si>
    <r>
      <t xml:space="preserve">       1.2 จำนวน</t>
    </r>
    <r>
      <rPr>
        <b/>
        <sz val="14"/>
        <rFont val="TH SarabunPSK"/>
        <family val="2"/>
      </rPr>
      <t>สหกรณ์นอกภาคการเกษตร</t>
    </r>
    <r>
      <rPr>
        <sz val="14"/>
        <rFont val="TH SarabunPSK"/>
        <family val="2"/>
      </rPr>
      <t xml:space="preserve"> ที่ได้รับการแนะนำส่งเสริมให้มีผลการดำเนินงานตามเกณฑ์ดีเด่นแห่งชาติในระดับคะแนนไม่น้อยกว่าร้อยละ 70 จำนวน 2 แห่ง</t>
    </r>
  </si>
  <si>
    <r>
      <t xml:space="preserve">       1.1 จำนวน</t>
    </r>
    <r>
      <rPr>
        <b/>
        <sz val="14"/>
        <rFont val="TH SarabunPSK"/>
        <family val="2"/>
      </rPr>
      <t>สหกรณ์ภาคการเกษตร</t>
    </r>
    <r>
      <rPr>
        <sz val="14"/>
        <rFont val="TH SarabunPSK"/>
        <family val="2"/>
      </rPr>
      <t xml:space="preserve"> ที่ได้รับการแนะนำส่งเสริมให้มีผลการดำเนินงานตามเกณฑ์ดีเด่นแห่งชาติในระดับคะแนนไม่น้อยกว่าร้อยละ 70 จำนวน 2 แห่ง</t>
    </r>
  </si>
  <si>
    <t xml:space="preserve">       2.1 จำนวนกลุ่มเกษตรกร ที่ได้รับการแนะนำส่งเสริมให้มีผลการดำเนินงานตามเกณฑ์ดีเด่นแห่งชาติในระดับคะแนนไม่น้อยกว่าร้อยละ 60 จำนวน 2 แห่ง </t>
  </si>
  <si>
    <t>แบบประเมินผลการปฏิบัติงานด้วยตนเอง (Self Assessment Report) ประจำปีงบประมาณ พ.ศ. 2560
ของสำนักงาน...................................................................................</t>
  </si>
  <si>
    <t>ผลการประเมินตนเอง (SAR)</t>
  </si>
  <si>
    <t xml:space="preserve">           จำนวนสหกรณ์ที่ผ่านเกณฑ์มาตรฐานในปี 2559 (สหกรณ์)</t>
  </si>
  <si>
    <t xml:space="preserve">             จำนวนสหกรณ์ที่ผ่านเกณฑ์มาตรฐานในปี 2560 (สหกรณ์)</t>
  </si>
  <si>
    <t xml:space="preserve">             จำนวนสหกรณ์ที่นำมาจัดมาตรฐานในปี 2560 (สหกรณ์)</t>
  </si>
  <si>
    <t xml:space="preserve">           จำนวนสหกรณ์ที่สามารถรักษามาตรฐานได้ในปี 2560 (สหกรณ์)</t>
  </si>
  <si>
    <t xml:space="preserve">       3.1 ร้อยละของจำนวนสหกรณ์ที่ได้รับการแนะนำส่งเสริมและพัฒนาให้ผ่านเกณฑ์มาตรฐานเปรียบเทียบกับปีที่ผ่านมา (เพิ่มขึ้นร้อยละ 6 ขึ้นไป)</t>
  </si>
  <si>
    <t xml:space="preserve">           จำนวนกลุ่มเกษตรกรที่ผ่านเกณฑ์มาตรฐานในปี 2559 (กลุ่ม)</t>
  </si>
  <si>
    <t xml:space="preserve">           จำนวนกลุ่มเกษตรกรที่สามารถรักษามาตรฐานได้ในปี 2560 (กลุ่ม)</t>
  </si>
  <si>
    <t xml:space="preserve">             จำนวนกลุ่มเกษตรกรที่นำมาจัดมาตรฐานในปี 2560 (กลุ่ม)</t>
  </si>
  <si>
    <t xml:space="preserve">             จำนวนกลุ่มเกษตรกรที่ผ่านเกณฑ์มาตรฐานในปี 2560 (กลุ่ม)</t>
  </si>
  <si>
    <t xml:space="preserve">            จำนวนสหกรณ์ภาคการเกษตร ที่ได้รับการแนะนำส่งเสริมให้มีผลการดำเนินงานตามเกณฑ์ดีเด่นแห่งชาติในระดับคะแนนไม่น้อยกว่าร้อยละ 70 (สหกรณ์)</t>
  </si>
  <si>
    <t xml:space="preserve">           จำนวนสหกรณ์นอกภาคการเกษตร ที่ได้รับการแนะนำส่งเสริมให้มีผลการดำเนินงานตามเกณฑ์ดีเด่นแห่งชาติในระดับคะแนนไม่น้อยกว่าร้อยละ 70 (สหกรณ์)</t>
  </si>
  <si>
    <t xml:space="preserve">            จำนวนกลุ่มเกษตรกร ที่ได้รับการแนะนำส่งเสริมให้มีผลการดำเนินงานตามเกณฑ์ดีเด่นแห่งชาติในระดับคะแนนไม่น้อยกว่าร้อยละ 60 (สหกรณ์)</t>
  </si>
  <si>
    <t xml:space="preserve">        จำนวนสมาชิกสหกรณ์ภาคการเกษตรที่เพิ่มขึ้น (ราย)</t>
  </si>
  <si>
    <t xml:space="preserve">        จำนวนสมาชิกสหกรณ์ภาคการเกษตรที่เพิ่มขึ้นเมื่อเทียบกับเป้าหมาย</t>
  </si>
  <si>
    <t xml:space="preserve">       รายงานผลทันเวลาทุกเดือน  (พ.ย. 59 - ส.ค. 60 รวม 10 เดือน) เดือนละ 3 คะแนน (เดือน)</t>
  </si>
  <si>
    <t>มิติที่ 3 คุณภาพของการปฏิบัติงาน/การบริการ</t>
  </si>
  <si>
    <t xml:space="preserve">   1.1 ภายในวันที่ 7 ของทุกเดือน</t>
  </si>
  <si>
    <t xml:space="preserve">        ส่งไม่ตรงหรือเกินกำหนด ปรับลดคะแนนตามจำนวนครั้ง</t>
  </si>
  <si>
    <t xml:space="preserve">        ต่ำกว่าปรับลดคะแนนลงตามจำนวนครั้งของทุกสื่อ</t>
  </si>
  <si>
    <t>1. การจัดทำ/ส่งรายงานการประชาสัมพันธ์ของหน่วยงานเป็นเอกสารตามแบบที่กำหนด ถึง สทส. ภายในวันที่ 7 ของทุกเดือน โดยให้จัดส่งทางไปรษณีย์อิเล็กทรอนิกส์ cpd.pr.center@gmail.com</t>
  </si>
  <si>
    <r>
      <t xml:space="preserve">      </t>
    </r>
    <r>
      <rPr>
        <sz val="14"/>
        <rFont val="TH SarabunPSK"/>
        <family val="2"/>
      </rPr>
      <t xml:space="preserve">สหกรณ์ที่ได้รับการตรวจการโดยทีมตรวจสอบสหกรณ์ซึ่งเข้าดำเนินการตรวจสอบครบทุกประเด็นตามรายการที่กำหนดในแนวทางการตรวจการสหกรณ์ (ไม่นับซ้ำแห่งเดิม) (ร้อยละ) </t>
    </r>
  </si>
  <si>
    <t xml:space="preserve">       สหกรณ์ที่รายงานวาระการดำรงตำแหน่งของคณะกรรมการดำเนินการสหกรณ์เป็นปัจจุบัน (ร้อยละ)</t>
  </si>
  <si>
    <t xml:space="preserve">       สหกรณ์ที่จัดทำงบดุลแล้วเสร็จและให้ผู้สอบบัญชีตรวจสอบแล้วนำเสนอเพื่ออนุมัติในที่ประชุมใหญ่ของสหกรณ์ภายใน 150 วัน นับแต่วันสิ้นปีทางบัญชี (ร้อยละ)</t>
  </si>
  <si>
    <t xml:space="preserve">       สหกรณ์ที่จัดให้มีการประชุมใหญ่ภายใน 150 วัน นับแต่วันสิ้นปีทางบัญชีของสหกรณ์ (ร้อยละ)</t>
  </si>
  <si>
    <t xml:space="preserve">    2. พิจารณาผลสำเร็จของสหกรณ์ที่รายงานวาระการดำรงตำแหน่งของคณะกรรมการดำเนินการสหกรณ์เป็นปัจจุบัน ร้อยละ 100 </t>
  </si>
  <si>
    <t xml:space="preserve">    1. พิจารณาผลสำเร็จของสหกรณ์ที่ได้รับการตรวจการโดยทีมตรวจสอบสหกรณ์ซึ่งเข้าดำเนินการตรวจสอบครบทุกประเด็นตามรายการที่กำหนดในแนวทางการตรวจการสหกรณ์ (ไม่นับซ้ำแห่งเดิม) ร้อยละ 100 </t>
  </si>
  <si>
    <t xml:space="preserve">   1.3 การจัดส่งสรุปรายงานทาง e-mail : rinsai_la@cpd.go.th (ครั้งละ 3 คะแนน)
       - ครั้งที่ 1  ภายในวันที่ 10 พฤษภาคม 2560 เวลา 16.00 น.
       - ครั้งที่ 2  ภายในวันที่ 10 กันยายน 2560 เวลา 16.00 น.</t>
  </si>
  <si>
    <t xml:space="preserve">   2.1 งบทดลองของหน่วยงานแสดงข้อมูลทางบัญชีที่ถูกต้องตามดุลบัญชีปกติทุกบัญชี
        - จำนวนรายการที่ตรวจพบข้อผิดพลาด ตัด 0.4 คะแนน / 1 รายการ</t>
  </si>
  <si>
    <t xml:space="preserve">   2.3 การจัดส่งรายงานการประเมินผลการปฏิบัติงานด้านบัญชีภายใน 30 วัน รอบที่ 2 ปี 2559 และรอบที่ 1 ปี 2560
        - ส่งเอกสารไม่ครบถ้วนหรือส่งเอกสารช้ากว่ากำหนด ตัด 3 คะแนนต่อครั้ง * วันที่กรมได้รับหนังสือ</t>
  </si>
  <si>
    <t xml:space="preserve">   2.4 การจัดส่งเอกสารหลักฐานประกอบการจัดทำรายงานการเงินประจำปีให้กรมฯ ภายในวันที่ 7 พฤศจิกายน 2559
        - ส่งเอกสารไม่ครบถ้วนหรือส่งเอกสารช้ากว่ากำหนด ตัด 20คะแนน * วันที่กรมได้รับหนังสือ</t>
  </si>
  <si>
    <t>ขั้นตอนที่ 5 นำองค์ความรู้ และแผนพัฒนาสหกรณ์หรือกลุ่มเกษตรกร วางบนเวบไซต์ของสำนักงาน</t>
  </si>
  <si>
    <t>ขั้นตอนที่ 4 ประชุมร่วมกับสหกรณ์ แนะนำสหกรณ์จัดทำแผนพัฒนาสหกรณ์หรือพัฒนากลุ่มเกษตรกร</t>
  </si>
  <si>
    <t>ขั้นตอนที่ 3 ประชุมภายในสำนักงานสหกรณ์จังหวัด สร้างองค์ความรู้ จดบันทึกรายงานการประชุม</t>
  </si>
  <si>
    <t>ขั้นตอนที่ 2 ประชุมร่วมกับสหกรณ์หรือกลุ่มเกษตรกรเป้าหมาย ให้สหกรณ์ประเมินตนเอง และจดรายงานการประชุม</t>
  </si>
  <si>
    <t xml:space="preserve"> พิจารณาผลสำเร็จของกระบวนการส่งเสริมสหกรณ์ให้ผ่านเกณฑ์มาตรฐานสหกรณ์ สสจ./สสพ. ดำเนินการครบถ้วน ภายใต้คำแนะนำของกรมส่งเสริมสหกรณ์ มีเกณฑ์การให้คะแนนดังนี้</t>
  </si>
  <si>
    <t>ขั้นตอนที่ 1 แต่งตั้งคณะทำงานหรือใช้คณะทำงานที่มีอยู่เดิม</t>
  </si>
  <si>
    <t xml:space="preserve">        2.1 ส่วนที่ 1 ภาพรวมของหน่วยงาน ประกอบด้วย </t>
  </si>
  <si>
    <t xml:space="preserve">      2.2 ส่วนที่ 2 ผลการดำเนินงาน ประกอบด้วย</t>
  </si>
  <si>
    <t xml:space="preserve">         2.4 ส่วนที่ 4 ประกอบด้วย ปก คำนำ สารบัญ บทสรุปผู้บริหาร ความสวยงาม องค์ประกอบรูปเล่ม</t>
  </si>
  <si>
    <t xml:space="preserve">        2.3 ส่วนที่ 3 สรุปและข้อเสนอแนะ ประกอบด้วย</t>
  </si>
  <si>
    <t xml:space="preserve">            (2) ข้อมูลพื้นฐานของหน่วยงาน</t>
  </si>
  <si>
    <t xml:space="preserve">            (3) งบประมาณที่ได้รับจัดสรรประจำปีงบประมาณ พ.ศ. 2559</t>
  </si>
  <si>
    <t xml:space="preserve">            (1) วิสัยทัศน์ พันธกิจ ยุทธศาสตร์ </t>
  </si>
  <si>
    <t xml:space="preserve">            (4) ผลประเมินการปฏิบัติงาน </t>
  </si>
  <si>
    <t xml:space="preserve">            (5) สรุปสถิติที่สำคัญในปีงบประมาณ พ.ศ. 2559</t>
  </si>
  <si>
    <t xml:space="preserve">            (1) ผลการดำเนินงานโครงการเด่น ปีงบประมาณ พ.ศ. 2559</t>
  </si>
  <si>
    <t xml:space="preserve">            (2) ผลการดำเนินงานส่งเสริมสหกรณ์/กลุ่มเกษตรกร ตามระบบ CPS ปีงบประมาณ พ.ศ. 2559</t>
  </si>
  <si>
    <t xml:space="preserve">            (3) การดำเนินงานขับเคลื่อนแผนพัฒนาความเข้มแข็งสหกรณ์ พ.ศ. 2559 - 2560 ในปีงบประมาณ พ.ศ. 2559</t>
  </si>
  <si>
    <t xml:space="preserve">            (6) งบการเงินประจำปีงบประมาณ พ.ศ. 2559</t>
  </si>
  <si>
    <t xml:space="preserve">            (5) สรุปผลการดำเนินงานและผลการเบิกจ่ายงบประมาณตามแผนปฏิบัติงาน (Action Plan) ประจำปีงบประมาณ พ.ศ. 2559</t>
  </si>
  <si>
    <t xml:space="preserve">            (4) ผลการดำเนินงานประชาสัมพันธ์/เผยแพร่และกิจกรรมเด่นของหน่วยงาน</t>
  </si>
  <si>
    <t xml:space="preserve">             (1) สรุปการดำเนินงาน พร้อมนำเสนอปัญหา/อุปสรรค </t>
  </si>
  <si>
    <t xml:space="preserve">             (2) ข้อเสนอแนะในการดำเนินงาน ปี 2559</t>
  </si>
  <si>
    <t xml:space="preserve">         ดำเนินการได้ (ครั้ง)</t>
  </si>
  <si>
    <t>* กรอกผลการประเมินในเซลล์สีเหลือง โดยใช้ผลการดำเนินงาน ณ ปัจจุบัน</t>
  </si>
  <si>
    <t xml:space="preserve">            ร้อยละของสหกรณ์ที่ผ่านเกณฑ์มาตรฐาน ปี 2559 (ร้อยละ)</t>
  </si>
  <si>
    <t xml:space="preserve">            ร้อยละของสหกรณ์ที่ผ่านเกณฑ์มาตรฐาน ปี 2560 (ร้อยละ)</t>
  </si>
  <si>
    <t xml:space="preserve">            ร้อยละของกลุ่มเกษตรกรที่ผ่านเกณฑ์มาตรฐาน ปี 2559 (ร้อยละ)</t>
  </si>
  <si>
    <t xml:space="preserve">            ร้อยละของกลุ่มเกษตรกรที่ผ่านเกณฑ์มาตรฐาน ปี 2560 (ร้อยละ)</t>
  </si>
  <si>
    <t xml:space="preserve">          จำนวนเดือนที่สามารถส่งตามกำหนดเวลา (เดือน)</t>
  </si>
  <si>
    <t xml:space="preserve">          จำนวนเดือนที่ส่งเกินกำหนดระยะเวลา 1 – 2 วัน (เดือน)</t>
  </si>
  <si>
    <t xml:space="preserve">          จำนวนเดือนที่ส่งเกินกำหนดระยะเวลา 3 – 4 วัน (เดือน)</t>
  </si>
  <si>
    <t xml:space="preserve">          จำนวนเดือนที่ส่งเกินกำหนดระยะเวลา 5 – 6 วัน (เดือน)</t>
  </si>
  <si>
    <t xml:space="preserve">          จำนวนเดือนที่ส่งเกินกำหนดระยะเวลา 7 วันขึ้นไป (เดือน)</t>
  </si>
  <si>
    <t xml:space="preserve">         พิจารณาจากผลสำเร็จของการดำเนินงานตามแผนพัฒนาความเข้มแข็งสหกรณ์ (ร้อยละ)</t>
  </si>
  <si>
    <t xml:space="preserve">         พิจารณาผลสำเร็จของการชำระบัญชีสหกรณ์และกลุ่มเกษตรกร (ร้อยละ)</t>
  </si>
  <si>
    <r>
      <t xml:space="preserve">ผู้มีส่วนได้ส่วนเสีย </t>
    </r>
    <r>
      <rPr>
        <sz val="14"/>
        <rFont val="TH SarabunPSK"/>
        <family val="2"/>
      </rPr>
      <t>แบ่งเป็น กลุ่มอาชีพ และหน่วยงานราชการ ประกอบด้วย กรมตรวจบัญชีสหกรณ์ กรมส่งเสริมการเกษตร กรมการค้าภายใน สำนักงานปฏิรูปที่ดินเพื่อเกษตรกรรม สำนักงานเกษตรและสหกรณ์จังหวัด และสำนักงานเศรษฐกิจการเกษตร</t>
    </r>
  </si>
  <si>
    <t xml:space="preserve">        ผลการเบิกจ่ายเงินงบประมาณภาพรวมของหน่วยงานสูงกว่าแผนการใช้จ่ายเงินงบประมาณของกรม (เดือน)</t>
  </si>
  <si>
    <t xml:space="preserve">       รายงานผลการเบิกจ่ายสรุปตามแผนงาน/ผลผลิต/กิจกรรม จำแนกตามงบรายจ่าย ถูกต้องตรงกับรายงานในระบบ GFMIS (เดือน)</t>
  </si>
  <si>
    <t xml:space="preserve">       การจัดส่งสรุปรายงานทาง e-mail (ครั้ง)</t>
  </si>
  <si>
    <t xml:space="preserve">    3.1 เคเบิ้ลทีวีท้องถิ่นหรือสถานีโทรทัศน์ (ไม่น้อยกว่า 8 ครั้ง)</t>
  </si>
  <si>
    <t xml:space="preserve">    3.2 สถานีวิทยุ FM หรือ AM ในพื้นที่หรือจังหวัดข้างเคียง (ไม่น้อยกว่า 22 ครั้ง)</t>
  </si>
  <si>
    <t xml:space="preserve">    3.3 บทความหรือสกู๊ป (ขนาดไม่ต่ำกว่า 50 คอลัมน์นิ้ว) ทางหนังสือพิมพ์ท้องถิ่น (รวมถึงหนังสือพิมพ์เกลียวเชือกและหนังสือพิมพ์ของสันนิบาตสหกรณ์แห่งประเทศไทย) และ/หรือ หนังสือพิมพ์รายวัน (ไม่น้อยกว่า 6 ครั้ง)</t>
  </si>
  <si>
    <t xml:space="preserve">    3.4 ข่าวหรือภาพข่ายทางหนังสือพิมพ์ท้องถิ่น (รวมถึงหนังสือพิมพ์เกลียวเชือกและหนังสือพิมพ์ของสันนิบาตสหกรณ์แห่งประเทศไทย) และ/หรือ หนังสือพิมพ์รายวัน (ไม่น้อยกว่า 24 ครั้ง)</t>
  </si>
  <si>
    <t>โดยต้องมีการจดบันทึกรายงานการประชุม วางบนเวบไซต์ของสำนักงาน ภายในวันที่ 31 มกราคม 2560 และแจ้ง กพง. ทราบ เพื่อเข้าไปตรวจสอบขั้นตอนการปฏิบัติงานครบทุกขั้นตอน ถือเป็นการสิ้นสุดกระบวนงาน</t>
  </si>
  <si>
    <t>1. การอัพโหลดแผนปฏิบัติงาน (Action Plan) ลงในเว็บไซต์ของสสจ./สสพ. ภายใน 30 วัน หลังจากที่กรมอนุมัติแผนฯ</t>
  </si>
  <si>
    <t xml:space="preserve">   1.2 ขั้นตอนขอเบิกเงิน กพส. (4 วันทำการ)</t>
  </si>
  <si>
    <t xml:space="preserve">        1) กลุ่มส่งเสริมสหกรณ์ รับคำขอกู้ ตรวจสอบความถูกต้องครบถ้วนของเอกสาร (1 วัน)</t>
  </si>
  <si>
    <t xml:space="preserve">        2) กลุ่มส่งเสริมสหกรณ์ วิเคราะห์ความจำเป็น ความเป็นไปได้ของแผนงานโครงการก่อนส่งคำขอกู้ให้ สสจ./สสพ. (4 วัน)</t>
  </si>
  <si>
    <t xml:space="preserve">        3) สสจ./สสพ. วิเคราะห์คำขอกู้ ความเป็นไปได้ของแผนงานโครงการ พิจารณาความเหมาะสมของจำนวนเงินกู้ เสนอที่ประชุม จ้ดทำวาระการประชุม จัดประชุม และจัดทำรายงานผลการประชุมเสนอผู้มีอำนาจอนุมัติ/ไม่อนุมัติ (15 วัน)</t>
  </si>
  <si>
    <t xml:space="preserve">       4) สสจ./สสพ. เสนอมติที่ประชุมให้ผู้มีอำนาจพิจาณาลงนาม พร้อมแจ้งผลการพิจารณาและแนบเอกสารแบบฟอร์มสัญญากู้ สัญญาค้ำประกัน ให้กลุ่มส่งเสริมสหกรณ์ทราบ เพื่อแจ้งสหกรณ์ (1วัน)</t>
  </si>
  <si>
    <t>พิจารณาจากร้อยละของจำนวนคำขอกู้ในปี 2560 ที่สามารถอนุมัติได้ในระยะเวลาที่กำหนด</t>
  </si>
  <si>
    <t xml:space="preserve">      ตั้งแต่ 80.00 – 89.99%   11  คะแนน</t>
  </si>
  <si>
    <t xml:space="preserve">      ต่ำกว่า 70.00%             7  คะแนน</t>
  </si>
  <si>
    <t xml:space="preserve">      ตั้งแต่ 70.00 – 79.99%    9  คะแนน</t>
  </si>
  <si>
    <t xml:space="preserve">      ครบทุกสหกรณ์ (100%)    15  คะแนน </t>
  </si>
  <si>
    <t xml:space="preserve">      ตั้งแต่ 90.00 – 99.99%   13  คะแนน</t>
  </si>
  <si>
    <t xml:space="preserve">     ร้อยละของจำนวนคำขอกู้ในปี 2560 ที่สามารถอนุมัติได้ในระยะเวลาที่กำหนด (ร้อยละ)</t>
  </si>
  <si>
    <t xml:space="preserve">       1) กลุ่มส่งเสริมสหกรณ์ ช่วยแนะนำสหกรณ์จัดทำเอกสารประกอบขอเบิกเงิน หลักฐานการกู้ยืมและหลักประกันพร้อมตรวจสอบความถูกต้อง (1 วัน)</t>
  </si>
  <si>
    <t xml:space="preserve">       2) สสจ./สสพ. ตรวจสอบเอกสารประกอบการขอเบิกเงิน สัญญากู้ยืม สัญญาค้ำประกันและหลักประกันอื่นๆ เสนอผู้ที่เกี่ยวข้องลงนามในเอกสารสัญญาพร้อมทั้งโอนเงินเข้าบัญชีของสหกรณ์ และแจ้งผลการโอนเงินให้สหกรณ์/กลุ่มส่งเสริมสหกรณ์ทราบ (3 วัน)</t>
  </si>
  <si>
    <t>พิจารณาจากร้อยละของสหกรณ์ตามข้อ 1.1 ที่สามารถเบิกจ่ายได้ในระยะเวลาที่กำหนด</t>
  </si>
  <si>
    <t xml:space="preserve">      ร้อยละของสหกรณ์ตามข้อ 1.1 ที่สามารถเบิกจ่ายได้ในระยะเวลาที่กำหนด (ร้อยละ)</t>
  </si>
  <si>
    <t xml:space="preserve">   2.1 รายงานเกี่ยวกับการจัดทำสัญญา รายงานทางการเงิน</t>
  </si>
  <si>
    <t xml:space="preserve">        2.1.1 การส่งสำเนาสัญญาเงินกู้ สำเนาหลักประกัน หลักฐานการรับเงิน (สำเนาใบเสร็จรับเงินของสหกรณ์ และสำเนาการแจ้งการหักบัญชีเงินฝาก (งฝ.8) หรือสำเนาสมุดเงินฝากของสหกรณ์ หรือสำเนาใบแจ้งยอดบัญชีเงินฝากธนาคาร) ภายใน 15 วัน นับจากวันทำสัญญาเงินกู้ (นับทุกวันไม่เว้นวันหยุดราชการ) นับจากวันทำสัญญาเงินกู้</t>
  </si>
  <si>
    <t xml:space="preserve">       ตรวจสอบการจัดส่งรายงานต่าง ๆ ให้กรมตามกำหนดระยะเวลาส่งภายในกำหนด</t>
  </si>
  <si>
    <t xml:space="preserve">       ส่งเกินกำหนด 1 – 5 วัน 3 คะแนน</t>
  </si>
  <si>
    <t xml:space="preserve">       ส่งเกินกำหนด 6 วันขึ้นไป  0 คะแนน</t>
  </si>
  <si>
    <t xml:space="preserve">       2.1.2 การส่งแบบรายงานการค้ำประกับเพิ่มเติมของคณะกรรมการสหกรณ์ชุดใหม่ (ทุกไตรมาส ณ วันที่ 31 ธันวาคม 2559, 31 มีนาคม 2560 30 มิถุนายน 2560, 30 กันยายน 2560) ให้รายงานภายในวันที่ 4 ของเดือนถัดไป นับตั้งแต่วันสิ้นไตรมาส</t>
  </si>
  <si>
    <t xml:space="preserve">       2.1.3 แบบรายงานการเบิกจ่ายเงิน กพส. ค่าตอบแทนใช้สอยและวัสดุ(จ.1) , ค่าใช้จ่ายในการประชุมคณะอนุฯ (จ.2) , ค่าตอบแทนเงินรางวัล (จ.3)พร้อมสำเนาบัญชีเงินฝากธนาคารของ สนง.สหกรณ์จังหวัด / สสพ. 1,2ที่มีการถอนเงินค่าใช้จ่ายดังกล่าว และส่ง Fax ถึงกรมภายในวันที่ 27 ของทุกเดือน เอกสารฉบับจริงภายในวันที่สุดท้ายของเดือน </t>
  </si>
  <si>
    <t xml:space="preserve">       2.1.4 จังหวัดส่งหลักฐานการโอนเงินดอกเบี้ยเงินฝากธนาคารที่มีการโอนเข้าบัญชี กพส. ทั้ง 3 บัญชี ของสำนักงานสหกรณ์จังหวัด ให้กรมฯ ทราบภายใน 5 วัน นับถัดจากวันที่ดอกเบี้ยเงินฝากธนาคารเข้าบัญชีของจังหวัด/พื้นที่ (สำเนาใบฝากเงิน/ใบโอนเงิน/หลักฐานอื่น)   </t>
  </si>
  <si>
    <t xml:space="preserve">       2.1.5 การส่งชำระหนี้แบบไม่ใช่ Barcode ให้ส่งหลักฐานการชำระหนี้ (สำเนาในฝากเงิน/ATM/Bathnet) ภายใน 7 วันทำการ นับจากวันที่สหกรณ์ส่งชำระหนี้</t>
  </si>
  <si>
    <t xml:space="preserve">       ส่งภายใน 5 วัน 6 คะแนน</t>
  </si>
  <si>
    <t xml:space="preserve">       ส่งภายใน 7 วัน 6 คะแนน</t>
  </si>
  <si>
    <t xml:space="preserve">       ส่งภายในวันที่ 27 ของเดือน 6 คะแนน</t>
  </si>
  <si>
    <t xml:space="preserve">       ส่งเกินกำหนด 1 – 3 วัน 3 คะแนน</t>
  </si>
  <si>
    <t xml:space="preserve">       ส่งเกินกำหนด 4 วันขึ้นไป  0 คะแนน</t>
  </si>
  <si>
    <t xml:space="preserve">       ส่งภายใน 15 วัน 6 คะแนน</t>
  </si>
  <si>
    <t xml:space="preserve">        2.2.5 ส่งแบบสรุปประเมินผลงานของสหกรณ์ในจังหวัดที่ได้รับเงินกู้ กพส. สำหรับสัญญาครบกำหนดชำระวันที่ 1 เมษายน – 30 กันยายน 2559 ภายใน 30 พฤศจิกายน 2559 และสัญญาครบกำหนดชำระวันที่ 1 ตุลาคม 2559 – 31 มีนาคม 2560 ให้ส่งภายในวันที่ 30 พฤษภาคม 2560 (กพส.8)</t>
  </si>
  <si>
    <t>การให้คะแนนผลการเร่งรัดหนี้ถึงกำหนดชำระระหว่างปีที่ประเมินได้รับชำระคืน (หนี้ปกติ)</t>
  </si>
  <si>
    <t xml:space="preserve">       การให้คะแนนรายงานข้อที่ 2.2.1 – 2.2.5 ข้อละ 6 คะแนน ดังนี้</t>
  </si>
  <si>
    <t xml:space="preserve">       ส่งภายในกำหนด 6  คะแนน</t>
  </si>
  <si>
    <t xml:space="preserve">       ส่งเกินกำหนด 1 – 5 วัน 4  คะแนน</t>
  </si>
  <si>
    <t xml:space="preserve">       ส่งเกินกำหนด 6 – 15 วัน 2  คะแนน</t>
  </si>
  <si>
    <t xml:space="preserve">       ส่งเกินกำหนด 16 วันขึ้นไป 0  คะแนน</t>
  </si>
  <si>
    <t xml:space="preserve">      99.01 – 100.00% 10  คะแนน</t>
  </si>
  <si>
    <t xml:space="preserve">      98.51 – 99.00%   8  คะแนน</t>
  </si>
  <si>
    <t xml:space="preserve">      98.01 – 98.50%   6  คะแนน</t>
  </si>
  <si>
    <t xml:space="preserve">      97.50 – 98.00%   4  คะแนน</t>
  </si>
  <si>
    <t xml:space="preserve">      ต่ำกว่า 97.50%   2  คะแนน</t>
  </si>
  <si>
    <t xml:space="preserve">      ผลการเร่งรัดหนี้ถึงกำหนดชำระระหว่างปีที่ประเมินได้รับชำระคืน (ร้อยละ)</t>
  </si>
  <si>
    <t xml:space="preserve">     ร้อยละของหนี้ถึงกำหนดชำระ ได้รับชำระคืนภายในปีงบประมาณ 2560 (จังหวัดสามารถเร่งรัดหนี้ถึงกำหนดชำระในระหว่างปีงบประมาณ 2560 ได้รับชำระคืนคิดเป็นร้อยละ...ของหนี้ถึงกำหนดชำระ)</t>
  </si>
  <si>
    <t xml:space="preserve">        2.2.1 ระยะเวลาขอกู้เงินและเบิกเงิน กพส. ((KPI) รายงานเป็นประจำทุกเดือน (ไม่เกินวันที่ 5 ของเดือนถัดไป)</t>
  </si>
  <si>
    <t xml:space="preserve">        2.2.2 ส่งสรุปรายงานผลการตรวจสอบการใช้เงินกู้ กพส. เป็นรายเดือน (กพส.5 ส่วนที่ 1) (ไม่เกินวันที่ 5 ของเดือนถัดไป)</t>
  </si>
  <si>
    <t xml:space="preserve">        2.2.3 ส่งแบบติดตามเร่งรัดหนี้ กพส. เป็นรายเดือน (กพส.5 ส่วนที่ 2) (ไม่เกินวันที่ 5 ของเดือนถัดไป)</t>
  </si>
  <si>
    <t xml:space="preserve">        2.2.4 ส่งแบบรายงานการแก้ไขปัญหาลูกหนี้ผิดนัดเงินกู้ กพส. เป็นรายเดือน (กพส.6) (ไม่เกินวันที่ 5 ของเดือนถัดไป)</t>
  </si>
  <si>
    <r>
      <t>1. การกำกับและติดตามการปฏิบัติงานตามขั้นตอน ระยะเวลาการขอกู้และเบิกจ่ายเงินกู้ กพส.</t>
    </r>
    <r>
      <rPr>
        <sz val="14"/>
        <rFont val="TH SarabunPSK"/>
        <family val="2"/>
      </rPr>
      <t>ในการบริการประชาชน (25 วันทำการ/สหกรณ์)</t>
    </r>
  </si>
  <si>
    <r>
      <t xml:space="preserve">  </t>
    </r>
    <r>
      <rPr>
        <b/>
        <sz val="14"/>
        <rFont val="TH SarabunPSK"/>
        <family val="2"/>
      </rPr>
      <t xml:space="preserve"> 1.1 ขั้นตอนการขอกู้เงิน กพส. (21 วันทำการ)</t>
    </r>
  </si>
  <si>
    <r>
      <t xml:space="preserve">    2. รายงานผลการแก้ไขข้อบกพร่องตามแผนที่กำหนด ส่งถึงกรมส่งเสริมสหกรณ์ ภายในวันที่ 5 ของทุกเดือน </t>
    </r>
    <r>
      <rPr>
        <sz val="14"/>
        <rFont val="TH SarabunPSK"/>
        <family val="2"/>
      </rPr>
      <t>(ตั้งแต่เดือนมีนาคม – สิงหาคม 2560 รวม 6 เดือน)</t>
    </r>
  </si>
  <si>
    <t xml:space="preserve">            สหกรณ์ที่มีการแก้ไขข้อบกพร่องแล้วเสร็จ เทียบกับแผนการแก้ไขปัญหาข้อบกพร่อง (ร้อยละ)</t>
  </si>
  <si>
    <t xml:space="preserve">       3.1 ร้อยละของสหกรณ์ที่มีการแก้ไขข้อบกพร่องแล้วเสร็จเมื่อเทียบกับแผน (ร้อยละ 80 ขึ้นไป)</t>
  </si>
  <si>
    <t xml:space="preserve">    3. ผลสำเร็จของการแก้ไขข้อบกพร่อง เทียบกับแผนการแก้ไขปัญหาข้อบกพร่อง</t>
  </si>
  <si>
    <t xml:space="preserve">     1.6 ผลสำเร็จของการดำเนินงานตามแผนพัฒนาความเข้มแข็งสหกรณ์ 2559-2560 (กผง./สนม.)</t>
  </si>
  <si>
    <t xml:space="preserve">    3. พิจารณาผลสำเร็จของสหกรณ์ที่จัดทำงบดุลแล้วเสร็จและให้ผู้สอบบัญชีตรวจสอบแล้วนำเสนอเพื่ออนุมัติในที่ประชุมใหญ่ของสหกรณ์ภายใน 150 วัน นับแต่วันสิ้นปีทางบัญชี (วันสิ้นปี เมษายน 2559 – มีนาคม 2560) ร้อยละ 100 </t>
  </si>
  <si>
    <t xml:space="preserve">    4. พิจารณาผลสำเร็จของสหกรณ์ที่จัดให้มีการประชุมใหญ่ภายใน 150 วัน นับแต่วันสิ้นปีทางบัญชีของสหกรณ์ (วันสิ้นปี เมษายน 2559 – มีนาคม 2560) ร้อยละ 100 </t>
  </si>
  <si>
    <t xml:space="preserve">          ส่งตามกำหนดเวลา  =  3.4 คะแนน  
          ส่งเกินกำหนดระยะเวลา 1 – 2 วัน  =  2.7  คะแนน 
          ส่งเกินกำหนดระยะเวลา 3 – 4 วัน  =  2.0  คะแนน
          ส่งเกินกำหนดระยะเวลา 5 – 6 วัน  =  1.3  คะแนน
          ส่งเกินกำหนดระยะเวลา 7 วันขึ้นไป =  0    คะแนน</t>
  </si>
  <si>
    <t xml:space="preserve">        เป้าหมายจำนวนสมาชิกสหกรณ์ภาคการเกษตรเพิ่มขึ้น (ราย) 
        (ร้อยละ 1 ของจำนวนสมาชิกสหกรณ์ภาคการเกษตร ณ วันที่ 1 มกราคม 2559)</t>
  </si>
  <si>
    <t>พิจารณาจากร้อยละผลสำเร็จของการดำเนินงานตามนโยบาย รัฐบาล/กระทรวง/กรม โดยกอง/สำนัก เจ้าของโครงการจะเป็นผู้ประเมินผล ดังนี้</t>
  </si>
  <si>
    <r>
      <rPr>
        <b/>
        <sz val="14"/>
        <rFont val="TH SarabunPSK"/>
        <family val="2"/>
      </rPr>
      <t>โครงการตามนโยบายรัฐมนตรีว่าการกระทรวงเกษตรและสหกรณ์</t>
    </r>
    <r>
      <rPr>
        <sz val="14"/>
        <rFont val="TH SarabunPSK"/>
        <family val="2"/>
      </rPr>
      <t xml:space="preserve">
   1. โครงการเกษตรทฤษฎีใหม่
   2. โครงการส่งเสริมการเกษตรแบบแปลงใหญ่ ปี 2560
   3. โครงการศูนย์เรียนรู้การเพิ่มประสิทธิภาพการผลิตสินค้าเกษตร (882 ศูนย์)
   4. โครงการสนับสนุนเงินทุนเพื่อสร้างระบบน้ำในไร่นาของสมาชิกสถาบันเกษตรกร
   5. โครงการธนาคารสินค้าเกษตร
   6. โครงการส่งเสริมการปรับเปลี่ยนการเกษตรในพื้นที่นิคมสหกรณ์ Agri-Map
   7. โครงการขับเคลื่อนเกษตรอินทรีย์ในนิคมสหกรณ์
   8. โครงการตลาดสินค้าเกษตร
   9. โครงการส่งเสริมและพัฒนาอาชีพเกษตรกรที่ได้รับการจัดที่ดินในพื้นที่ สปก. ยึดคืน ด้วยระบบสหกรณ์
</t>
    </r>
    <r>
      <rPr>
        <b/>
        <sz val="14"/>
        <rFont val="TH SarabunPSK"/>
        <family val="2"/>
      </rPr>
      <t>โครงการตามนโยบายรัฐบาล</t>
    </r>
    <r>
      <rPr>
        <sz val="14"/>
        <rFont val="TH SarabunPSK"/>
        <family val="2"/>
      </rPr>
      <t xml:space="preserve">
  10. โครงการพัฒนาสหกรณ์ชายแดนในเขตพัฒนาเศรษฐกิจพิเศษ 
  11. โครงการ 1 หอการค้า 1 สหกรณ์การเกษตร 
*อาจมีการเพิ่มจำนวนโครงการที่ใช้ในการประเมิน หากมีโครงการใหม่ตามนโยบายที่เกิดขึ้นระหว่างปี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</si>
</sst>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000"/>
    <numFmt numFmtId="188" formatCode="0.000"/>
  </numFmts>
  <fonts count="17" x14ac:knownFonts="1"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name val="TH SarabunPSK"/>
      <family val="2"/>
    </font>
    <font>
      <sz val="12"/>
      <color theme="1"/>
      <name val="TH SarabunPSK"/>
      <family val="2"/>
    </font>
    <font>
      <sz val="14"/>
      <name val="TH SarabunPSK"/>
      <family val="2"/>
    </font>
    <font>
      <b/>
      <u/>
      <sz val="14"/>
      <name val="TH SarabunPSK"/>
      <family val="2"/>
    </font>
    <font>
      <b/>
      <sz val="16"/>
      <name val="TH SarabunPSK"/>
      <family val="2"/>
    </font>
    <font>
      <sz val="11"/>
      <name val="TH SarabunPSK"/>
      <family val="2"/>
    </font>
    <font>
      <sz val="11"/>
      <color theme="1"/>
      <name val="TH SarabunPSK"/>
      <family val="2"/>
    </font>
    <font>
      <sz val="16"/>
      <name val="TH SarabunPSK"/>
      <family val="2"/>
    </font>
    <font>
      <sz val="13.5"/>
      <name val="TH SarabunPSK"/>
      <family val="2"/>
    </font>
    <font>
      <sz val="11"/>
      <name val="Tahoma"/>
      <family val="2"/>
      <charset val="222"/>
      <scheme val="minor"/>
    </font>
    <font>
      <b/>
      <sz val="18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93">
    <xf numFmtId="0" fontId="0" fillId="0" borderId="0" xfId="0"/>
    <xf numFmtId="0" fontId="1" fillId="0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3" fillId="4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1" fillId="0" borderId="0" xfId="0" applyFont="1" applyAlignment="1">
      <alignment vertical="top"/>
    </xf>
    <xf numFmtId="0" fontId="1" fillId="3" borderId="2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8" fillId="4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/>
    </xf>
    <xf numFmtId="0" fontId="10" fillId="0" borderId="0" xfId="0" applyFont="1"/>
    <xf numFmtId="0" fontId="11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11" fillId="0" borderId="0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center" vertical="top" wrapText="1"/>
    </xf>
    <xf numFmtId="0" fontId="11" fillId="0" borderId="0" xfId="0" applyFont="1" applyBorder="1" applyAlignment="1">
      <alignment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vertical="top" wrapText="1"/>
    </xf>
    <xf numFmtId="0" fontId="11" fillId="0" borderId="0" xfId="0" applyFont="1" applyFill="1" applyBorder="1" applyAlignment="1">
      <alignment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0" fontId="9" fillId="0" borderId="0" xfId="0" applyFont="1"/>
    <xf numFmtId="0" fontId="13" fillId="0" borderId="0" xfId="0" applyFont="1"/>
    <xf numFmtId="0" fontId="4" fillId="6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/>
    </xf>
    <xf numFmtId="0" fontId="11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left" vertical="top" wrapText="1"/>
    </xf>
    <xf numFmtId="0" fontId="11" fillId="5" borderId="1" xfId="0" applyFont="1" applyFill="1" applyBorder="1" applyAlignment="1">
      <alignment horizontal="left" vertical="top" wrapText="1"/>
    </xf>
    <xf numFmtId="0" fontId="11" fillId="5" borderId="1" xfId="0" applyFont="1" applyFill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1" fillId="0" borderId="0" xfId="0" applyFont="1" applyAlignment="1">
      <alignment horizontal="center" vertical="top"/>
    </xf>
    <xf numFmtId="0" fontId="4" fillId="3" borderId="3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center" vertical="top" wrapText="1"/>
    </xf>
    <xf numFmtId="187" fontId="1" fillId="3" borderId="1" xfId="0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center" vertical="top"/>
    </xf>
    <xf numFmtId="0" fontId="6" fillId="0" borderId="6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6" xfId="0" applyFont="1" applyBorder="1" applyAlignment="1">
      <alignment vertical="top" wrapText="1"/>
    </xf>
    <xf numFmtId="0" fontId="6" fillId="0" borderId="6" xfId="0" applyFont="1" applyBorder="1" applyAlignment="1">
      <alignment horizontal="center" vertical="top"/>
    </xf>
    <xf numFmtId="0" fontId="6" fillId="0" borderId="6" xfId="0" applyFont="1" applyFill="1" applyBorder="1" applyAlignment="1">
      <alignment vertical="top" wrapText="1"/>
    </xf>
    <xf numFmtId="0" fontId="6" fillId="0" borderId="6" xfId="0" applyFont="1" applyFill="1" applyBorder="1" applyAlignment="1">
      <alignment horizontal="center" vertical="top"/>
    </xf>
    <xf numFmtId="0" fontId="4" fillId="0" borderId="6" xfId="0" applyFont="1" applyBorder="1" applyAlignment="1">
      <alignment vertical="top" wrapText="1"/>
    </xf>
    <xf numFmtId="0" fontId="1" fillId="6" borderId="5" xfId="0" applyFont="1" applyFill="1" applyBorder="1" applyAlignment="1">
      <alignment horizontal="center" vertical="top"/>
    </xf>
    <xf numFmtId="0" fontId="12" fillId="0" borderId="6" xfId="0" applyFont="1" applyBorder="1" applyAlignment="1">
      <alignment vertical="top" wrapText="1"/>
    </xf>
    <xf numFmtId="0" fontId="6" fillId="0" borderId="6" xfId="0" applyFont="1" applyBorder="1" applyAlignment="1">
      <alignment vertical="top"/>
    </xf>
    <xf numFmtId="187" fontId="1" fillId="0" borderId="1" xfId="0" applyNumberFormat="1" applyFont="1" applyBorder="1" applyAlignment="1" applyProtection="1">
      <alignment horizontal="center" vertical="top" wrapText="1"/>
    </xf>
    <xf numFmtId="0" fontId="4" fillId="3" borderId="3" xfId="0" applyFont="1" applyFill="1" applyBorder="1" applyAlignment="1">
      <alignment horizontal="center" vertical="top"/>
    </xf>
    <xf numFmtId="0" fontId="4" fillId="6" borderId="5" xfId="0" applyFont="1" applyFill="1" applyBorder="1" applyAlignment="1">
      <alignment vertical="top" wrapText="1"/>
    </xf>
    <xf numFmtId="0" fontId="6" fillId="0" borderId="6" xfId="0" applyFont="1" applyFill="1" applyBorder="1" applyAlignment="1">
      <alignment horizontal="left" vertical="top" wrapText="1" readingOrder="1"/>
    </xf>
    <xf numFmtId="0" fontId="6" fillId="0" borderId="7" xfId="0" applyFont="1" applyFill="1" applyBorder="1" applyAlignment="1">
      <alignment horizontal="left" vertical="top" wrapText="1" readingOrder="1"/>
    </xf>
    <xf numFmtId="0" fontId="6" fillId="0" borderId="7" xfId="0" applyFont="1" applyBorder="1" applyAlignment="1">
      <alignment horizontal="center" vertical="top"/>
    </xf>
    <xf numFmtId="0" fontId="6" fillId="0" borderId="6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vertical="top"/>
    </xf>
    <xf numFmtId="0" fontId="4" fillId="0" borderId="6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4" fillId="6" borderId="5" xfId="0" applyFont="1" applyFill="1" applyBorder="1" applyAlignment="1">
      <alignment horizontal="center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6" fillId="0" borderId="7" xfId="0" applyFont="1" applyBorder="1" applyAlignment="1">
      <alignment vertical="top"/>
    </xf>
    <xf numFmtId="0" fontId="4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6" xfId="0" applyFont="1" applyBorder="1" applyAlignment="1">
      <alignment vertical="top"/>
    </xf>
    <xf numFmtId="0" fontId="4" fillId="0" borderId="7" xfId="0" applyFont="1" applyBorder="1" applyAlignment="1">
      <alignment vertical="top"/>
    </xf>
    <xf numFmtId="0" fontId="4" fillId="0" borderId="0" xfId="0" applyFont="1" applyAlignment="1">
      <alignment vertical="top"/>
    </xf>
    <xf numFmtId="0" fontId="1" fillId="7" borderId="6" xfId="0" applyFont="1" applyFill="1" applyBorder="1" applyAlignment="1">
      <alignment horizontal="center" vertical="top"/>
    </xf>
    <xf numFmtId="0" fontId="1" fillId="7" borderId="7" xfId="0" applyFont="1" applyFill="1" applyBorder="1" applyAlignment="1">
      <alignment horizontal="center" vertical="top"/>
    </xf>
    <xf numFmtId="0" fontId="4" fillId="7" borderId="7" xfId="0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left" vertical="top" wrapText="1" readingOrder="1"/>
    </xf>
    <xf numFmtId="0" fontId="4" fillId="0" borderId="7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vertical="top"/>
    </xf>
    <xf numFmtId="0" fontId="4" fillId="0" borderId="6" xfId="0" applyFont="1" applyFill="1" applyBorder="1" applyAlignment="1">
      <alignment vertical="top" wrapText="1"/>
    </xf>
    <xf numFmtId="0" fontId="4" fillId="7" borderId="6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left" vertical="top" wrapText="1"/>
    </xf>
    <xf numFmtId="0" fontId="4" fillId="7" borderId="7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10" fillId="0" borderId="0" xfId="0" applyFont="1" applyFill="1"/>
    <xf numFmtId="0" fontId="4" fillId="7" borderId="6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4" fillId="6" borderId="10" xfId="0" applyFont="1" applyFill="1" applyBorder="1" applyAlignment="1">
      <alignment horizontal="center" vertical="top"/>
    </xf>
    <xf numFmtId="0" fontId="4" fillId="0" borderId="8" xfId="0" applyFont="1" applyFill="1" applyBorder="1" applyAlignment="1">
      <alignment horizontal="center" vertical="top"/>
    </xf>
    <xf numFmtId="0" fontId="4" fillId="7" borderId="8" xfId="0" applyFont="1" applyFill="1" applyBorder="1" applyAlignment="1">
      <alignment horizontal="center" vertical="top"/>
    </xf>
    <xf numFmtId="0" fontId="4" fillId="7" borderId="1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top" wrapText="1"/>
    </xf>
    <xf numFmtId="0" fontId="6" fillId="7" borderId="15" xfId="0" applyFont="1" applyFill="1" applyBorder="1" applyAlignment="1">
      <alignment vertical="top" wrapText="1"/>
    </xf>
    <xf numFmtId="0" fontId="6" fillId="7" borderId="8" xfId="0" applyFont="1" applyFill="1" applyBorder="1" applyAlignment="1">
      <alignment vertical="top" wrapText="1"/>
    </xf>
    <xf numFmtId="0" fontId="6" fillId="7" borderId="8" xfId="0" applyFont="1" applyFill="1" applyBorder="1" applyAlignment="1">
      <alignment horizontal="center" vertical="top"/>
    </xf>
    <xf numFmtId="0" fontId="6" fillId="7" borderId="9" xfId="0" applyFont="1" applyFill="1" applyBorder="1" applyAlignment="1">
      <alignment vertical="top" wrapText="1"/>
    </xf>
    <xf numFmtId="0" fontId="6" fillId="7" borderId="16" xfId="0" applyFont="1" applyFill="1" applyBorder="1" applyAlignment="1">
      <alignment horizontal="center" vertical="top"/>
    </xf>
    <xf numFmtId="0" fontId="6" fillId="7" borderId="8" xfId="0" applyFont="1" applyFill="1" applyBorder="1" applyAlignment="1">
      <alignment horizontal="center" vertical="top" wrapText="1"/>
    </xf>
    <xf numFmtId="0" fontId="6" fillId="7" borderId="8" xfId="0" applyFont="1" applyFill="1" applyBorder="1" applyAlignment="1">
      <alignment vertical="top"/>
    </xf>
    <xf numFmtId="0" fontId="6" fillId="7" borderId="15" xfId="0" applyFont="1" applyFill="1" applyBorder="1" applyAlignment="1">
      <alignment horizontal="left" vertical="top" wrapText="1"/>
    </xf>
    <xf numFmtId="0" fontId="4" fillId="7" borderId="15" xfId="0" applyFont="1" applyFill="1" applyBorder="1" applyAlignment="1">
      <alignment horizontal="left" vertical="top" wrapText="1" readingOrder="1"/>
    </xf>
    <xf numFmtId="0" fontId="6" fillId="7" borderId="15" xfId="0" applyFont="1" applyFill="1" applyBorder="1" applyAlignment="1">
      <alignment horizontal="left" vertical="top" wrapText="1" readingOrder="1"/>
    </xf>
    <xf numFmtId="0" fontId="6" fillId="7" borderId="17" xfId="0" applyFont="1" applyFill="1" applyBorder="1" applyAlignment="1">
      <alignment horizontal="left" vertical="top" wrapText="1"/>
    </xf>
    <xf numFmtId="0" fontId="6" fillId="7" borderId="16" xfId="0" applyFont="1" applyFill="1" applyBorder="1" applyAlignment="1">
      <alignment horizontal="center" vertical="top" wrapText="1"/>
    </xf>
    <xf numFmtId="0" fontId="4" fillId="7" borderId="8" xfId="0" applyFont="1" applyFill="1" applyBorder="1" applyAlignment="1">
      <alignment horizontal="center" vertical="top" wrapText="1"/>
    </xf>
    <xf numFmtId="0" fontId="4" fillId="7" borderId="16" xfId="0" applyFont="1" applyFill="1" applyBorder="1" applyAlignment="1">
      <alignment horizontal="center" vertical="top" wrapText="1"/>
    </xf>
    <xf numFmtId="0" fontId="6" fillId="7" borderId="9" xfId="0" applyFont="1" applyFill="1" applyBorder="1" applyAlignment="1">
      <alignment horizontal="left" vertical="top" wrapText="1"/>
    </xf>
    <xf numFmtId="0" fontId="6" fillId="7" borderId="15" xfId="0" applyFont="1" applyFill="1" applyBorder="1" applyAlignment="1">
      <alignment vertical="top"/>
    </xf>
    <xf numFmtId="0" fontId="4" fillId="7" borderId="16" xfId="0" applyFont="1" applyFill="1" applyBorder="1" applyAlignment="1">
      <alignment horizontal="center" vertical="top"/>
    </xf>
    <xf numFmtId="187" fontId="4" fillId="3" borderId="1" xfId="0" applyNumberFormat="1" applyFont="1" applyFill="1" applyBorder="1" applyAlignment="1">
      <alignment horizontal="center" vertical="top"/>
    </xf>
    <xf numFmtId="187" fontId="8" fillId="6" borderId="1" xfId="0" applyNumberFormat="1" applyFont="1" applyFill="1" applyBorder="1" applyAlignment="1">
      <alignment horizontal="center" vertical="top" wrapText="1"/>
    </xf>
    <xf numFmtId="187" fontId="8" fillId="3" borderId="1" xfId="0" applyNumberFormat="1" applyFont="1" applyFill="1" applyBorder="1" applyAlignment="1">
      <alignment horizontal="center" vertical="top"/>
    </xf>
    <xf numFmtId="187" fontId="8" fillId="0" borderId="1" xfId="0" applyNumberFormat="1" applyFont="1" applyBorder="1" applyAlignment="1">
      <alignment horizontal="center" vertical="top"/>
    </xf>
    <xf numFmtId="187" fontId="4" fillId="3" borderId="1" xfId="0" applyNumberFormat="1" applyFont="1" applyFill="1" applyBorder="1" applyAlignment="1">
      <alignment horizontal="center" vertical="top" wrapText="1"/>
    </xf>
    <xf numFmtId="187" fontId="4" fillId="3" borderId="0" xfId="0" applyNumberFormat="1" applyFont="1" applyFill="1" applyBorder="1" applyAlignment="1">
      <alignment horizontal="center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center" vertical="top" wrapText="1"/>
    </xf>
    <xf numFmtId="187" fontId="4" fillId="0" borderId="1" xfId="0" applyNumberFormat="1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 wrapText="1"/>
    </xf>
    <xf numFmtId="0" fontId="6" fillId="6" borderId="5" xfId="0" applyFont="1" applyFill="1" applyBorder="1" applyAlignment="1">
      <alignment wrapText="1"/>
    </xf>
    <xf numFmtId="0" fontId="6" fillId="0" borderId="7" xfId="0" applyFont="1" applyFill="1" applyBorder="1" applyAlignment="1">
      <alignment vertical="top" wrapText="1"/>
    </xf>
    <xf numFmtId="0" fontId="4" fillId="0" borderId="6" xfId="0" applyFont="1" applyBorder="1" applyAlignment="1">
      <alignment horizontal="center" vertical="top"/>
    </xf>
    <xf numFmtId="0" fontId="6" fillId="7" borderId="18" xfId="0" applyFont="1" applyFill="1" applyBorder="1" applyAlignment="1">
      <alignment horizontal="center" vertical="top" wrapText="1"/>
    </xf>
    <xf numFmtId="0" fontId="4" fillId="7" borderId="5" xfId="0" applyFont="1" applyFill="1" applyBorder="1" applyAlignment="1">
      <alignment horizontal="center" vertical="top" wrapText="1"/>
    </xf>
    <xf numFmtId="0" fontId="15" fillId="0" borderId="0" xfId="0" applyFont="1"/>
    <xf numFmtId="0" fontId="6" fillId="7" borderId="8" xfId="0" applyFont="1" applyFill="1" applyBorder="1" applyAlignment="1">
      <alignment horizontal="left" vertical="top" wrapText="1"/>
    </xf>
    <xf numFmtId="0" fontId="6" fillId="7" borderId="15" xfId="0" applyFont="1" applyFill="1" applyBorder="1" applyAlignment="1">
      <alignment horizontal="left" vertical="top"/>
    </xf>
    <xf numFmtId="0" fontId="9" fillId="0" borderId="7" xfId="0" applyFont="1" applyFill="1" applyBorder="1" applyAlignment="1">
      <alignment vertical="top"/>
    </xf>
    <xf numFmtId="0" fontId="15" fillId="0" borderId="7" xfId="0" applyFont="1" applyFill="1" applyBorder="1" applyAlignment="1">
      <alignment vertical="top"/>
    </xf>
    <xf numFmtId="0" fontId="4" fillId="0" borderId="6" xfId="0" applyFont="1" applyFill="1" applyBorder="1" applyAlignment="1">
      <alignment horizontal="center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13" fillId="0" borderId="6" xfId="0" applyFont="1" applyBorder="1" applyAlignment="1">
      <alignment horizontal="center"/>
    </xf>
    <xf numFmtId="0" fontId="6" fillId="0" borderId="19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187" fontId="4" fillId="0" borderId="1" xfId="0" applyNumberFormat="1" applyFont="1" applyBorder="1" applyAlignment="1" applyProtection="1">
      <alignment horizontal="center" vertical="top" wrapText="1"/>
    </xf>
    <xf numFmtId="187" fontId="4" fillId="6" borderId="5" xfId="0" applyNumberFormat="1" applyFont="1" applyFill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187" fontId="4" fillId="0" borderId="6" xfId="0" applyNumberFormat="1" applyFont="1" applyFill="1" applyBorder="1" applyAlignment="1">
      <alignment horizontal="center" vertical="top"/>
    </xf>
    <xf numFmtId="188" fontId="4" fillId="3" borderId="12" xfId="0" applyNumberFormat="1" applyFont="1" applyFill="1" applyBorder="1" applyAlignment="1">
      <alignment horizontal="center" vertical="top"/>
    </xf>
    <xf numFmtId="0" fontId="4" fillId="6" borderId="13" xfId="0" applyFont="1" applyFill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7" borderId="14" xfId="0" applyFont="1" applyFill="1" applyBorder="1" applyAlignment="1">
      <alignment horizontal="center" vertical="top"/>
    </xf>
    <xf numFmtId="3" fontId="4" fillId="7" borderId="6" xfId="0" applyNumberFormat="1" applyFont="1" applyFill="1" applyBorder="1" applyAlignment="1">
      <alignment horizontal="center" vertical="top"/>
    </xf>
    <xf numFmtId="187" fontId="1" fillId="0" borderId="1" xfId="0" applyNumberFormat="1" applyFont="1" applyBorder="1" applyAlignment="1">
      <alignment horizontal="center" vertical="top"/>
    </xf>
    <xf numFmtId="0" fontId="16" fillId="0" borderId="6" xfId="0" applyFont="1" applyFill="1" applyBorder="1" applyAlignment="1">
      <alignment horizontal="left" vertical="top" wrapText="1"/>
    </xf>
    <xf numFmtId="0" fontId="4" fillId="7" borderId="5" xfId="0" applyFont="1" applyFill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 wrapText="1"/>
    </xf>
    <xf numFmtId="0" fontId="14" fillId="0" borderId="0" xfId="0" applyFont="1" applyAlignment="1">
      <alignment horizontal="center" vertical="top" wrapText="1"/>
    </xf>
    <xf numFmtId="0" fontId="8" fillId="0" borderId="4" xfId="0" applyFont="1" applyBorder="1" applyAlignment="1">
      <alignment horizontal="left" vertical="top"/>
    </xf>
    <xf numFmtId="0" fontId="8" fillId="0" borderId="0" xfId="0" applyFont="1" applyBorder="1" applyAlignment="1" applyProtection="1">
      <alignment horizontal="center" vertical="top" wrapText="1"/>
      <protection locked="0"/>
    </xf>
    <xf numFmtId="0" fontId="6" fillId="0" borderId="6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15</xdr:row>
      <xdr:rowOff>228601</xdr:rowOff>
    </xdr:from>
    <xdr:to>
      <xdr:col>0</xdr:col>
      <xdr:colOff>5838825</xdr:colOff>
      <xdr:row>15</xdr:row>
      <xdr:rowOff>654280</xdr:rowOff>
    </xdr:to>
    <xdr:pic>
      <xdr:nvPicPr>
        <xdr:cNvPr id="922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201" y="5238751"/>
          <a:ext cx="5762624" cy="42567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1099706</xdr:colOff>
      <xdr:row>21</xdr:row>
      <xdr:rowOff>25977</xdr:rowOff>
    </xdr:from>
    <xdr:to>
      <xdr:col>0</xdr:col>
      <xdr:colOff>5508049</xdr:colOff>
      <xdr:row>21</xdr:row>
      <xdr:rowOff>520411</xdr:rowOff>
    </xdr:to>
    <xdr:pic>
      <xdr:nvPicPr>
        <xdr:cNvPr id="922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99706" y="7533409"/>
          <a:ext cx="4408343" cy="49443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1091044</xdr:colOff>
      <xdr:row>42</xdr:row>
      <xdr:rowOff>60613</xdr:rowOff>
    </xdr:from>
    <xdr:to>
      <xdr:col>0</xdr:col>
      <xdr:colOff>5499387</xdr:colOff>
      <xdr:row>42</xdr:row>
      <xdr:rowOff>555047</xdr:rowOff>
    </xdr:to>
    <xdr:pic>
      <xdr:nvPicPr>
        <xdr:cNvPr id="1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91044" y="14400068"/>
          <a:ext cx="4408343" cy="49443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69273</xdr:colOff>
      <xdr:row>36</xdr:row>
      <xdr:rowOff>267480</xdr:rowOff>
    </xdr:from>
    <xdr:to>
      <xdr:col>0</xdr:col>
      <xdr:colOff>5857875</xdr:colOff>
      <xdr:row>36</xdr:row>
      <xdr:rowOff>617526</xdr:rowOff>
    </xdr:to>
    <xdr:pic>
      <xdr:nvPicPr>
        <xdr:cNvPr id="922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9273" y="12388043"/>
          <a:ext cx="5788602" cy="350046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1371600</xdr:colOff>
          <xdr:row>9</xdr:row>
          <xdr:rowOff>47625</xdr:rowOff>
        </xdr:from>
        <xdr:to>
          <xdr:col>0</xdr:col>
          <xdr:colOff>4752975</xdr:colOff>
          <xdr:row>10</xdr:row>
          <xdr:rowOff>0</xdr:rowOff>
        </xdr:to>
        <xdr:pic>
          <xdr:nvPicPr>
            <xdr:cNvPr id="9306" name="Picture 3"/>
            <xdr:cNvPicPr>
              <a:picLocks noChangeAspect="1" noChangeArrowheads="1"/>
              <a:extLst>
                <a:ext uri="{84589F7E-364E-4C9E-8A38-B11213B215E9}">
                  <a14:cameraTool cellRange="#REF!" spid="_x0000_s9316"/>
                </a:ext>
              </a:extLst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71600" y="3324225"/>
              <a:ext cx="3381375" cy="5619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1371600</xdr:colOff>
          <xdr:row>30</xdr:row>
          <xdr:rowOff>47625</xdr:rowOff>
        </xdr:from>
        <xdr:to>
          <xdr:col>0</xdr:col>
          <xdr:colOff>4752975</xdr:colOff>
          <xdr:row>31</xdr:row>
          <xdr:rowOff>0</xdr:rowOff>
        </xdr:to>
        <xdr:pic>
          <xdr:nvPicPr>
            <xdr:cNvPr id="9307" name="Picture 7"/>
            <xdr:cNvPicPr>
              <a:picLocks noChangeAspect="1" noChangeArrowheads="1"/>
              <a:extLst>
                <a:ext uri="{84589F7E-364E-4C9E-8A38-B11213B215E9}">
                  <a14:cameraTool cellRange="#REF!" spid="_x0000_s9317"/>
                </a:ext>
              </a:extLst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71600" y="11182350"/>
              <a:ext cx="3381375" cy="5238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7"/>
  <sheetViews>
    <sheetView zoomScale="120" zoomScaleNormal="120" zoomScaleSheetLayoutView="90" workbookViewId="0">
      <selection activeCell="A9" sqref="A9"/>
    </sheetView>
  </sheetViews>
  <sheetFormatPr defaultRowHeight="18.75" x14ac:dyDescent="0.2"/>
  <cols>
    <col min="1" max="1" width="43.25" style="7" customWidth="1"/>
    <col min="2" max="2" width="8" style="5" customWidth="1"/>
    <col min="3" max="3" width="44.5" style="4" customWidth="1"/>
    <col min="4" max="4" width="8.5" style="5" customWidth="1"/>
    <col min="5" max="5" width="23.75" style="33" customWidth="1"/>
    <col min="6" max="16384" width="9" style="4"/>
  </cols>
  <sheetData>
    <row r="1" spans="1:5" ht="21" x14ac:dyDescent="0.2">
      <c r="A1" s="35" t="s">
        <v>49</v>
      </c>
    </row>
    <row r="2" spans="1:5" ht="21" x14ac:dyDescent="0.2">
      <c r="A2" s="185"/>
      <c r="B2" s="185"/>
      <c r="C2" s="185"/>
      <c r="D2" s="185"/>
      <c r="E2" s="185"/>
    </row>
    <row r="3" spans="1:5" ht="21" x14ac:dyDescent="0.2">
      <c r="A3" s="186">
        <v>2559</v>
      </c>
      <c r="B3" s="186"/>
      <c r="C3" s="187">
        <v>2560</v>
      </c>
      <c r="D3" s="187"/>
      <c r="E3" s="25" t="s">
        <v>27</v>
      </c>
    </row>
    <row r="4" spans="1:5" ht="21" x14ac:dyDescent="0.2">
      <c r="A4" s="8" t="s">
        <v>0</v>
      </c>
      <c r="B4" s="8" t="s">
        <v>1</v>
      </c>
      <c r="C4" s="3" t="s">
        <v>0</v>
      </c>
      <c r="D4" s="3" t="s">
        <v>1</v>
      </c>
      <c r="E4" s="6"/>
    </row>
    <row r="5" spans="1:5" x14ac:dyDescent="0.2">
      <c r="A5" s="2" t="s">
        <v>31</v>
      </c>
      <c r="B5" s="2" t="e">
        <f>SUM(B6:B11)</f>
        <v>#REF!</v>
      </c>
      <c r="C5" s="2" t="s">
        <v>31</v>
      </c>
      <c r="D5" s="2" t="e">
        <f>SUM(D6:D12)</f>
        <v>#REF!</v>
      </c>
      <c r="E5" s="9"/>
    </row>
    <row r="6" spans="1:5" ht="75" x14ac:dyDescent="0.2">
      <c r="A6" s="13" t="e">
        <f>#REF!</f>
        <v>#REF!</v>
      </c>
      <c r="B6" s="12" t="e">
        <f>#REF!</f>
        <v>#REF!</v>
      </c>
      <c r="C6" s="13" t="e">
        <f>#REF!</f>
        <v>#REF!</v>
      </c>
      <c r="D6" s="12" t="e">
        <f>#REF!</f>
        <v>#REF!</v>
      </c>
      <c r="E6" s="1" t="s">
        <v>46</v>
      </c>
    </row>
    <row r="7" spans="1:5" ht="56.25" x14ac:dyDescent="0.2">
      <c r="A7" s="13" t="e">
        <f>#REF!</f>
        <v>#REF!</v>
      </c>
      <c r="B7" s="12" t="e">
        <f>#REF!</f>
        <v>#REF!</v>
      </c>
      <c r="C7" s="13" t="e">
        <f>#REF!</f>
        <v>#REF!</v>
      </c>
      <c r="D7" s="12" t="e">
        <f>#REF!</f>
        <v>#REF!</v>
      </c>
      <c r="E7" s="1" t="s">
        <v>45</v>
      </c>
    </row>
    <row r="8" spans="1:5" x14ac:dyDescent="0.2">
      <c r="A8" s="11" t="e">
        <f>#REF!</f>
        <v>#REF!</v>
      </c>
      <c r="B8" s="12" t="e">
        <f>#REF!</f>
        <v>#REF!</v>
      </c>
      <c r="C8" s="11" t="e">
        <f>#REF!</f>
        <v>#REF!</v>
      </c>
      <c r="D8" s="12" t="e">
        <f>#REF!</f>
        <v>#REF!</v>
      </c>
      <c r="E8" s="26" t="s">
        <v>28</v>
      </c>
    </row>
    <row r="9" spans="1:5" ht="56.25" x14ac:dyDescent="0.2">
      <c r="A9" s="11" t="e">
        <f>#REF!</f>
        <v>#REF!</v>
      </c>
      <c r="B9" s="12" t="e">
        <f>#REF!</f>
        <v>#REF!</v>
      </c>
      <c r="C9" s="11" t="e">
        <f>#REF!</f>
        <v>#REF!</v>
      </c>
      <c r="D9" s="12" t="e">
        <f>#REF!</f>
        <v>#REF!</v>
      </c>
      <c r="E9" s="1" t="s">
        <v>39</v>
      </c>
    </row>
    <row r="10" spans="1:5" x14ac:dyDescent="0.2">
      <c r="A10" s="11" t="e">
        <f>#REF!</f>
        <v>#REF!</v>
      </c>
      <c r="B10" s="12" t="e">
        <f>#REF!</f>
        <v>#REF!</v>
      </c>
      <c r="C10" s="11" t="e">
        <f>#REF!</f>
        <v>#REF!</v>
      </c>
      <c r="D10" s="12" t="e">
        <f>#REF!</f>
        <v>#REF!</v>
      </c>
      <c r="E10" s="26" t="s">
        <v>28</v>
      </c>
    </row>
    <row r="11" spans="1:5" x14ac:dyDescent="0.2">
      <c r="A11" s="11" t="e">
        <f>#REF!</f>
        <v>#REF!</v>
      </c>
      <c r="B11" s="12" t="e">
        <f>#REF!</f>
        <v>#REF!</v>
      </c>
      <c r="C11" s="11" t="e">
        <f>#REF!</f>
        <v>#REF!</v>
      </c>
      <c r="D11" s="12" t="e">
        <f>#REF!</f>
        <v>#REF!</v>
      </c>
      <c r="E11" s="28" t="s">
        <v>28</v>
      </c>
    </row>
    <row r="12" spans="1:5" x14ac:dyDescent="0.2">
      <c r="A12" s="11"/>
      <c r="B12" s="12"/>
      <c r="C12" s="11" t="s">
        <v>38</v>
      </c>
      <c r="D12" s="12">
        <v>5</v>
      </c>
      <c r="E12" s="28" t="s">
        <v>40</v>
      </c>
    </row>
    <row r="13" spans="1:5" x14ac:dyDescent="0.2">
      <c r="A13" s="11" t="e">
        <f>#REF!</f>
        <v>#REF!</v>
      </c>
      <c r="B13" s="12" t="e">
        <f>#REF!</f>
        <v>#REF!</v>
      </c>
      <c r="C13" s="11" t="e">
        <f>#REF!</f>
        <v>#REF!</v>
      </c>
      <c r="D13" s="12" t="e">
        <f>#REF!</f>
        <v>#REF!</v>
      </c>
      <c r="E13" s="28" t="s">
        <v>41</v>
      </c>
    </row>
    <row r="14" spans="1:5" x14ac:dyDescent="0.2">
      <c r="A14" s="2" t="s">
        <v>32</v>
      </c>
      <c r="B14" s="2" t="e">
        <f>SUM(B15:B16)</f>
        <v>#REF!</v>
      </c>
      <c r="C14" s="2" t="s">
        <v>32</v>
      </c>
      <c r="D14" s="9" t="e">
        <f>SUM(D15:D16)</f>
        <v>#REF!</v>
      </c>
      <c r="E14" s="29"/>
    </row>
    <row r="15" spans="1:5" x14ac:dyDescent="0.2">
      <c r="A15" s="11" t="e">
        <f>#REF!</f>
        <v>#REF!</v>
      </c>
      <c r="B15" s="12" t="e">
        <f>#REF!</f>
        <v>#REF!</v>
      </c>
      <c r="C15" s="11" t="e">
        <f>#REF!</f>
        <v>#REF!</v>
      </c>
      <c r="D15" s="12" t="e">
        <f>#REF!</f>
        <v>#REF!</v>
      </c>
      <c r="E15" s="26" t="s">
        <v>28</v>
      </c>
    </row>
    <row r="16" spans="1:5" ht="37.5" x14ac:dyDescent="0.2">
      <c r="A16" s="11" t="e">
        <f>#REF!</f>
        <v>#REF!</v>
      </c>
      <c r="B16" s="12" t="e">
        <f>#REF!</f>
        <v>#REF!</v>
      </c>
      <c r="C16" s="11" t="e">
        <f>#REF!</f>
        <v>#REF!</v>
      </c>
      <c r="D16" s="12" t="e">
        <f>#REF!</f>
        <v>#REF!</v>
      </c>
      <c r="E16" s="1" t="s">
        <v>42</v>
      </c>
    </row>
    <row r="17" spans="1:5" x14ac:dyDescent="0.2">
      <c r="A17" s="2" t="s">
        <v>33</v>
      </c>
      <c r="B17" s="2" t="e">
        <f>SUM(B18:B22)</f>
        <v>#REF!</v>
      </c>
      <c r="C17" s="2" t="s">
        <v>33</v>
      </c>
      <c r="D17" s="9" t="e">
        <f>SUM(D18:D22)</f>
        <v>#REF!</v>
      </c>
      <c r="E17" s="9"/>
    </row>
    <row r="18" spans="1:5" x14ac:dyDescent="0.2">
      <c r="A18" s="11" t="e">
        <f>#REF!</f>
        <v>#REF!</v>
      </c>
      <c r="B18" s="12" t="e">
        <f>#REF!</f>
        <v>#REF!</v>
      </c>
      <c r="C18" s="11" t="e">
        <f>#REF!</f>
        <v>#REF!</v>
      </c>
      <c r="D18" s="12" t="e">
        <f>#REF!</f>
        <v>#REF!</v>
      </c>
      <c r="E18" s="26" t="s">
        <v>28</v>
      </c>
    </row>
    <row r="19" spans="1:5" ht="56.25" x14ac:dyDescent="0.2">
      <c r="A19" s="11" t="e">
        <f>#REF!</f>
        <v>#REF!</v>
      </c>
      <c r="B19" s="12" t="e">
        <f>#REF!</f>
        <v>#REF!</v>
      </c>
      <c r="C19" s="11" t="e">
        <f>#REF!</f>
        <v>#REF!</v>
      </c>
      <c r="D19" s="12" t="e">
        <f>#REF!</f>
        <v>#REF!</v>
      </c>
      <c r="E19" s="27" t="s">
        <v>29</v>
      </c>
    </row>
    <row r="20" spans="1:5" x14ac:dyDescent="0.2">
      <c r="A20" s="11" t="e">
        <f>#REF!</f>
        <v>#REF!</v>
      </c>
      <c r="B20" s="12" t="e">
        <f>#REF!</f>
        <v>#REF!</v>
      </c>
      <c r="C20" s="11" t="e">
        <f>#REF!</f>
        <v>#REF!</v>
      </c>
      <c r="D20" s="12" t="e">
        <f>#REF!</f>
        <v>#REF!</v>
      </c>
      <c r="E20" s="27" t="s">
        <v>43</v>
      </c>
    </row>
    <row r="21" spans="1:5" x14ac:dyDescent="0.2">
      <c r="A21" s="11" t="e">
        <f>#REF!</f>
        <v>#REF!</v>
      </c>
      <c r="B21" s="12" t="e">
        <f>#REF!</f>
        <v>#REF!</v>
      </c>
      <c r="C21" s="11" t="s">
        <v>34</v>
      </c>
      <c r="D21" s="12" t="s">
        <v>34</v>
      </c>
      <c r="E21" s="27" t="s">
        <v>44</v>
      </c>
    </row>
    <row r="22" spans="1:5" x14ac:dyDescent="0.2">
      <c r="A22" s="11" t="e">
        <f>#REF!</f>
        <v>#REF!</v>
      </c>
      <c r="B22" s="12" t="e">
        <f>#REF!</f>
        <v>#REF!</v>
      </c>
      <c r="C22" s="11" t="e">
        <f>#REF!</f>
        <v>#REF!</v>
      </c>
      <c r="D22" s="12" t="e">
        <f>#REF!</f>
        <v>#REF!</v>
      </c>
      <c r="E22" s="27" t="s">
        <v>28</v>
      </c>
    </row>
    <row r="23" spans="1:5" x14ac:dyDescent="0.2">
      <c r="A23" s="11" t="e">
        <f>#REF!</f>
        <v>#REF!</v>
      </c>
      <c r="B23" s="12" t="e">
        <f>#REF!</f>
        <v>#REF!</v>
      </c>
      <c r="C23" s="13" t="s">
        <v>34</v>
      </c>
      <c r="D23" s="10" t="s">
        <v>34</v>
      </c>
      <c r="E23" s="27" t="s">
        <v>35</v>
      </c>
    </row>
    <row r="24" spans="1:5" x14ac:dyDescent="0.2">
      <c r="A24" s="11" t="e">
        <f>#REF!</f>
        <v>#REF!</v>
      </c>
      <c r="B24" s="12" t="e">
        <f>#REF!</f>
        <v>#REF!</v>
      </c>
      <c r="C24" s="11" t="s">
        <v>34</v>
      </c>
      <c r="D24" s="12" t="s">
        <v>34</v>
      </c>
      <c r="E24" s="26" t="s">
        <v>35</v>
      </c>
    </row>
    <row r="25" spans="1:5" s="14" customFormat="1" x14ac:dyDescent="0.2">
      <c r="A25" s="2" t="s">
        <v>36</v>
      </c>
      <c r="B25" s="2" t="e">
        <f>SUM(B26:B29)</f>
        <v>#REF!</v>
      </c>
      <c r="C25" s="2" t="s">
        <v>36</v>
      </c>
      <c r="D25" s="9" t="e">
        <f>SUM(D26:D29)</f>
        <v>#REF!</v>
      </c>
      <c r="E25" s="9"/>
    </row>
    <row r="26" spans="1:5" x14ac:dyDescent="0.2">
      <c r="A26" s="11" t="e">
        <f>#REF!</f>
        <v>#REF!</v>
      </c>
      <c r="B26" s="12" t="e">
        <f>#REF!</f>
        <v>#REF!</v>
      </c>
      <c r="C26" s="11" t="e">
        <f>#REF!</f>
        <v>#REF!</v>
      </c>
      <c r="D26" s="12" t="e">
        <f>#REF!</f>
        <v>#REF!</v>
      </c>
      <c r="E26" s="26" t="s">
        <v>28</v>
      </c>
    </row>
    <row r="27" spans="1:5" x14ac:dyDescent="0.2">
      <c r="A27" s="11" t="e">
        <f>#REF!</f>
        <v>#REF!</v>
      </c>
      <c r="B27" s="12" t="e">
        <f>#REF!</f>
        <v>#REF!</v>
      </c>
      <c r="C27" s="11" t="e">
        <f>#REF!</f>
        <v>#REF!</v>
      </c>
      <c r="D27" s="12" t="e">
        <f>#REF!</f>
        <v>#REF!</v>
      </c>
      <c r="E27" s="26" t="s">
        <v>28</v>
      </c>
    </row>
    <row r="28" spans="1:5" x14ac:dyDescent="0.2">
      <c r="A28" s="11" t="e">
        <f>#REF!</f>
        <v>#REF!</v>
      </c>
      <c r="B28" s="12" t="e">
        <f>#REF!</f>
        <v>#REF!</v>
      </c>
      <c r="C28" s="11" t="e">
        <f>#REF!</f>
        <v>#REF!</v>
      </c>
      <c r="D28" s="12" t="e">
        <f>#REF!</f>
        <v>#REF!</v>
      </c>
      <c r="E28" s="26" t="s">
        <v>28</v>
      </c>
    </row>
    <row r="29" spans="1:5" x14ac:dyDescent="0.2">
      <c r="A29" s="11" t="e">
        <f>#REF!</f>
        <v>#REF!</v>
      </c>
      <c r="B29" s="12" t="e">
        <f>#REF!</f>
        <v>#REF!</v>
      </c>
      <c r="C29" s="11" t="e">
        <f>#REF!</f>
        <v>#REF!</v>
      </c>
      <c r="D29" s="12" t="e">
        <f>#REF!</f>
        <v>#REF!</v>
      </c>
      <c r="E29" s="26" t="s">
        <v>28</v>
      </c>
    </row>
    <row r="30" spans="1:5" x14ac:dyDescent="0.2">
      <c r="A30" s="15" t="s">
        <v>37</v>
      </c>
      <c r="B30" s="15" t="e">
        <f>SUM(B5,B14,B17,B25)</f>
        <v>#REF!</v>
      </c>
      <c r="C30" s="15" t="s">
        <v>37</v>
      </c>
      <c r="D30" s="15" t="e">
        <f>SUM(D5,D14,D17,D25)</f>
        <v>#REF!</v>
      </c>
      <c r="E30" s="30"/>
    </row>
    <row r="31" spans="1:5" s="19" customFormat="1" x14ac:dyDescent="0.2">
      <c r="A31" s="16"/>
      <c r="B31" s="17"/>
      <c r="C31" s="16"/>
      <c r="D31" s="17"/>
      <c r="E31" s="31"/>
    </row>
    <row r="32" spans="1:5" s="19" customFormat="1" ht="21" x14ac:dyDescent="0.2">
      <c r="A32" s="34" t="s">
        <v>47</v>
      </c>
      <c r="B32" s="17"/>
      <c r="C32" s="16"/>
      <c r="D32" s="17"/>
      <c r="E32" s="31"/>
    </row>
    <row r="33" spans="1:5" s="19" customFormat="1" ht="93.75" customHeight="1" x14ac:dyDescent="0.2">
      <c r="A33" s="188" t="s">
        <v>48</v>
      </c>
      <c r="B33" s="188"/>
      <c r="C33" s="188"/>
      <c r="D33" s="188"/>
      <c r="E33" s="188"/>
    </row>
    <row r="34" spans="1:5" s="19" customFormat="1" x14ac:dyDescent="0.2">
      <c r="A34" s="16"/>
      <c r="B34" s="17"/>
      <c r="C34" s="16"/>
      <c r="D34" s="20"/>
      <c r="E34" s="31"/>
    </row>
    <row r="35" spans="1:5" s="19" customFormat="1" x14ac:dyDescent="0.2">
      <c r="A35" s="17"/>
      <c r="B35" s="17"/>
      <c r="C35" s="17"/>
      <c r="D35" s="20"/>
      <c r="E35" s="31"/>
    </row>
    <row r="36" spans="1:5" s="19" customFormat="1" x14ac:dyDescent="0.2">
      <c r="A36" s="16"/>
      <c r="B36" s="17"/>
      <c r="C36" s="16"/>
      <c r="D36" s="17"/>
      <c r="E36" s="32"/>
    </row>
    <row r="37" spans="1:5" s="19" customFormat="1" x14ac:dyDescent="0.2">
      <c r="A37" s="16"/>
      <c r="B37" s="17"/>
      <c r="C37" s="21"/>
      <c r="D37" s="17"/>
      <c r="E37" s="32"/>
    </row>
    <row r="38" spans="1:5" s="19" customFormat="1" x14ac:dyDescent="0.2">
      <c r="A38" s="22"/>
      <c r="B38" s="17"/>
      <c r="C38" s="21"/>
      <c r="D38" s="17"/>
      <c r="E38" s="32"/>
    </row>
    <row r="39" spans="1:5" s="19" customFormat="1" x14ac:dyDescent="0.2">
      <c r="A39" s="16"/>
      <c r="B39" s="17"/>
      <c r="C39" s="21"/>
      <c r="D39" s="17"/>
      <c r="E39" s="32"/>
    </row>
    <row r="40" spans="1:5" s="19" customFormat="1" x14ac:dyDescent="0.2">
      <c r="A40" s="16"/>
      <c r="B40" s="17"/>
      <c r="C40" s="21"/>
      <c r="D40" s="17"/>
      <c r="E40" s="32"/>
    </row>
    <row r="41" spans="1:5" s="19" customFormat="1" x14ac:dyDescent="0.2">
      <c r="A41" s="16"/>
      <c r="B41" s="17"/>
      <c r="C41" s="21"/>
      <c r="D41" s="17"/>
      <c r="E41" s="32"/>
    </row>
    <row r="42" spans="1:5" s="19" customFormat="1" x14ac:dyDescent="0.2">
      <c r="A42" s="16"/>
      <c r="B42" s="17"/>
      <c r="C42" s="16"/>
      <c r="D42" s="17"/>
      <c r="E42" s="32"/>
    </row>
    <row r="43" spans="1:5" s="19" customFormat="1" x14ac:dyDescent="0.2">
      <c r="A43" s="16"/>
      <c r="B43" s="17"/>
      <c r="C43" s="21"/>
      <c r="D43" s="17"/>
      <c r="E43" s="32"/>
    </row>
    <row r="44" spans="1:5" s="19" customFormat="1" x14ac:dyDescent="0.2">
      <c r="A44" s="22"/>
      <c r="B44" s="17"/>
      <c r="C44" s="21"/>
      <c r="D44" s="17"/>
      <c r="E44" s="32"/>
    </row>
    <row r="45" spans="1:5" s="19" customFormat="1" x14ac:dyDescent="0.2">
      <c r="A45" s="16"/>
      <c r="B45" s="17"/>
      <c r="C45" s="21"/>
      <c r="D45" s="17"/>
      <c r="E45" s="32"/>
    </row>
    <row r="46" spans="1:5" s="19" customFormat="1" x14ac:dyDescent="0.2">
      <c r="A46" s="16"/>
      <c r="B46" s="17"/>
      <c r="C46" s="21"/>
      <c r="D46" s="17"/>
      <c r="E46" s="32"/>
    </row>
    <row r="47" spans="1:5" s="19" customFormat="1" x14ac:dyDescent="0.2">
      <c r="A47" s="16"/>
      <c r="B47" s="17"/>
      <c r="C47" s="21"/>
      <c r="D47" s="17"/>
      <c r="E47" s="32"/>
    </row>
    <row r="48" spans="1:5" s="19" customFormat="1" x14ac:dyDescent="0.2">
      <c r="A48" s="16"/>
      <c r="B48" s="17"/>
      <c r="C48" s="16"/>
      <c r="D48" s="17"/>
      <c r="E48" s="31"/>
    </row>
    <row r="49" spans="1:5" s="19" customFormat="1" x14ac:dyDescent="0.2">
      <c r="A49" s="16"/>
      <c r="B49" s="17"/>
      <c r="C49" s="16"/>
      <c r="D49" s="20"/>
      <c r="E49" s="31"/>
    </row>
    <row r="50" spans="1:5" s="19" customFormat="1" x14ac:dyDescent="0.2">
      <c r="A50" s="17"/>
      <c r="B50" s="17"/>
      <c r="C50" s="17"/>
      <c r="D50" s="20"/>
      <c r="E50" s="31"/>
    </row>
    <row r="51" spans="1:5" s="19" customFormat="1" x14ac:dyDescent="0.2">
      <c r="A51" s="16"/>
      <c r="B51" s="17"/>
      <c r="C51" s="16"/>
      <c r="D51" s="17"/>
      <c r="E51" s="31"/>
    </row>
    <row r="52" spans="1:5" s="19" customFormat="1" x14ac:dyDescent="0.2">
      <c r="A52" s="16"/>
      <c r="B52" s="17"/>
      <c r="C52" s="16"/>
      <c r="D52" s="17"/>
      <c r="E52" s="31"/>
    </row>
    <row r="53" spans="1:5" s="19" customFormat="1" x14ac:dyDescent="0.2">
      <c r="A53" s="16"/>
      <c r="B53" s="17"/>
      <c r="C53" s="16"/>
      <c r="D53" s="17"/>
      <c r="E53" s="31"/>
    </row>
    <row r="54" spans="1:5" s="19" customFormat="1" x14ac:dyDescent="0.2">
      <c r="A54" s="16"/>
      <c r="B54" s="17"/>
      <c r="C54" s="16"/>
      <c r="D54" s="17"/>
      <c r="E54" s="31"/>
    </row>
    <row r="55" spans="1:5" s="19" customFormat="1" x14ac:dyDescent="0.2">
      <c r="A55" s="16"/>
      <c r="B55" s="17"/>
      <c r="C55" s="16"/>
      <c r="D55" s="17"/>
      <c r="E55" s="31"/>
    </row>
    <row r="56" spans="1:5" s="19" customFormat="1" x14ac:dyDescent="0.2">
      <c r="A56" s="16"/>
      <c r="B56" s="17"/>
      <c r="C56" s="16"/>
      <c r="D56" s="17"/>
      <c r="E56" s="31"/>
    </row>
    <row r="57" spans="1:5" s="19" customFormat="1" x14ac:dyDescent="0.2">
      <c r="A57" s="16"/>
      <c r="B57" s="17"/>
      <c r="C57" s="16"/>
      <c r="D57" s="17"/>
      <c r="E57" s="31"/>
    </row>
    <row r="58" spans="1:5" s="19" customFormat="1" x14ac:dyDescent="0.2">
      <c r="A58" s="16"/>
      <c r="B58" s="17"/>
      <c r="C58" s="16"/>
      <c r="D58" s="17"/>
      <c r="E58" s="31"/>
    </row>
    <row r="59" spans="1:5" s="19" customFormat="1" x14ac:dyDescent="0.2">
      <c r="A59" s="16"/>
      <c r="B59" s="17"/>
      <c r="C59" s="16"/>
      <c r="D59" s="17"/>
      <c r="E59" s="31"/>
    </row>
    <row r="60" spans="1:5" s="19" customFormat="1" x14ac:dyDescent="0.2">
      <c r="A60" s="16"/>
      <c r="B60" s="17"/>
      <c r="C60" s="16"/>
      <c r="D60" s="17"/>
      <c r="E60" s="31"/>
    </row>
    <row r="61" spans="1:5" s="19" customFormat="1" x14ac:dyDescent="0.2">
      <c r="A61" s="16"/>
      <c r="B61" s="17"/>
      <c r="C61" s="16"/>
      <c r="D61" s="17"/>
      <c r="E61" s="31"/>
    </row>
    <row r="62" spans="1:5" s="19" customFormat="1" x14ac:dyDescent="0.2">
      <c r="A62" s="16"/>
      <c r="B62" s="17"/>
      <c r="C62" s="16"/>
      <c r="D62" s="17"/>
      <c r="E62" s="31"/>
    </row>
    <row r="63" spans="1:5" s="19" customFormat="1" x14ac:dyDescent="0.2">
      <c r="A63" s="16"/>
      <c r="B63" s="17"/>
      <c r="C63" s="16"/>
      <c r="D63" s="17"/>
      <c r="E63" s="31"/>
    </row>
    <row r="64" spans="1:5" s="19" customFormat="1" x14ac:dyDescent="0.2">
      <c r="A64" s="16"/>
      <c r="B64" s="17"/>
      <c r="C64" s="16"/>
      <c r="D64" s="17"/>
      <c r="E64" s="31"/>
    </row>
    <row r="65" spans="1:5" s="19" customFormat="1" x14ac:dyDescent="0.2">
      <c r="A65" s="16"/>
      <c r="B65" s="17"/>
      <c r="C65" s="16"/>
      <c r="D65" s="17"/>
      <c r="E65" s="31"/>
    </row>
    <row r="66" spans="1:5" s="19" customFormat="1" x14ac:dyDescent="0.2">
      <c r="A66" s="16"/>
      <c r="B66" s="17"/>
      <c r="C66" s="16"/>
      <c r="D66" s="17"/>
      <c r="E66" s="31"/>
    </row>
    <row r="67" spans="1:5" s="19" customFormat="1" x14ac:dyDescent="0.2">
      <c r="A67" s="16"/>
      <c r="B67" s="17"/>
      <c r="C67" s="16"/>
      <c r="D67" s="17"/>
      <c r="E67" s="31"/>
    </row>
    <row r="68" spans="1:5" s="19" customFormat="1" x14ac:dyDescent="0.2">
      <c r="A68" s="16"/>
      <c r="B68" s="17"/>
      <c r="C68" s="16"/>
      <c r="D68" s="17"/>
      <c r="E68" s="31"/>
    </row>
    <row r="69" spans="1:5" s="19" customFormat="1" x14ac:dyDescent="0.2">
      <c r="A69" s="16"/>
      <c r="B69" s="17"/>
      <c r="C69" s="16"/>
      <c r="D69" s="17"/>
      <c r="E69" s="31"/>
    </row>
    <row r="70" spans="1:5" s="19" customFormat="1" x14ac:dyDescent="0.2">
      <c r="A70" s="16"/>
      <c r="B70" s="17"/>
      <c r="C70" s="16"/>
      <c r="D70" s="17"/>
      <c r="E70" s="31"/>
    </row>
    <row r="71" spans="1:5" s="19" customFormat="1" x14ac:dyDescent="0.2">
      <c r="A71" s="16"/>
      <c r="B71" s="17"/>
      <c r="C71" s="16"/>
      <c r="D71" s="20"/>
      <c r="E71" s="31"/>
    </row>
    <row r="72" spans="1:5" s="19" customFormat="1" x14ac:dyDescent="0.2">
      <c r="A72" s="16"/>
      <c r="B72" s="17"/>
      <c r="C72" s="16"/>
      <c r="D72" s="20"/>
      <c r="E72" s="31"/>
    </row>
    <row r="73" spans="1:5" s="19" customFormat="1" x14ac:dyDescent="0.2">
      <c r="A73" s="17"/>
      <c r="B73" s="17"/>
      <c r="C73" s="18"/>
      <c r="D73" s="20"/>
      <c r="E73" s="31"/>
    </row>
    <row r="74" spans="1:5" s="19" customFormat="1" x14ac:dyDescent="0.2">
      <c r="A74" s="16"/>
      <c r="B74" s="17"/>
      <c r="C74" s="18"/>
      <c r="D74" s="20"/>
      <c r="E74" s="31"/>
    </row>
    <row r="75" spans="1:5" s="19" customFormat="1" x14ac:dyDescent="0.2">
      <c r="A75" s="16"/>
      <c r="B75" s="17"/>
      <c r="C75" s="18"/>
      <c r="D75" s="20"/>
      <c r="E75" s="31"/>
    </row>
    <row r="76" spans="1:5" s="19" customFormat="1" x14ac:dyDescent="0.2">
      <c r="A76" s="16"/>
      <c r="B76" s="17"/>
      <c r="C76" s="18"/>
      <c r="D76" s="20"/>
      <c r="E76" s="31"/>
    </row>
    <row r="77" spans="1:5" s="19" customFormat="1" x14ac:dyDescent="0.2">
      <c r="A77" s="16"/>
      <c r="B77" s="17"/>
      <c r="C77" s="18"/>
      <c r="D77" s="20"/>
      <c r="E77" s="31"/>
    </row>
    <row r="78" spans="1:5" s="19" customFormat="1" x14ac:dyDescent="0.2">
      <c r="A78" s="16"/>
      <c r="B78" s="17"/>
      <c r="C78" s="18"/>
      <c r="D78" s="20"/>
      <c r="E78" s="31"/>
    </row>
    <row r="79" spans="1:5" s="19" customFormat="1" x14ac:dyDescent="0.2">
      <c r="A79" s="16"/>
      <c r="B79" s="17"/>
      <c r="C79" s="18"/>
      <c r="D79" s="20"/>
      <c r="E79" s="31"/>
    </row>
    <row r="80" spans="1:5" s="19" customFormat="1" x14ac:dyDescent="0.2">
      <c r="A80" s="16"/>
      <c r="B80" s="17"/>
      <c r="C80" s="18"/>
      <c r="D80" s="20"/>
      <c r="E80" s="31"/>
    </row>
    <row r="81" spans="1:5" s="19" customFormat="1" x14ac:dyDescent="0.2">
      <c r="A81" s="16"/>
      <c r="B81" s="17"/>
      <c r="C81" s="18"/>
      <c r="D81" s="20"/>
      <c r="E81" s="31"/>
    </row>
    <row r="82" spans="1:5" s="19" customFormat="1" x14ac:dyDescent="0.2">
      <c r="A82" s="16"/>
      <c r="B82" s="17"/>
      <c r="C82" s="18"/>
      <c r="D82" s="20"/>
      <c r="E82" s="31"/>
    </row>
    <row r="83" spans="1:5" s="19" customFormat="1" x14ac:dyDescent="0.2">
      <c r="A83" s="16"/>
      <c r="B83" s="17"/>
      <c r="C83" s="18"/>
      <c r="D83" s="20"/>
      <c r="E83" s="31"/>
    </row>
    <row r="84" spans="1:5" s="19" customFormat="1" x14ac:dyDescent="0.2">
      <c r="A84" s="16"/>
      <c r="B84" s="17"/>
      <c r="C84" s="18"/>
      <c r="D84" s="20"/>
      <c r="E84" s="31"/>
    </row>
    <row r="85" spans="1:5" s="19" customFormat="1" x14ac:dyDescent="0.2">
      <c r="A85" s="16"/>
      <c r="B85" s="17"/>
      <c r="C85" s="18"/>
      <c r="D85" s="20"/>
      <c r="E85" s="31"/>
    </row>
    <row r="86" spans="1:5" s="19" customFormat="1" x14ac:dyDescent="0.2">
      <c r="A86" s="16"/>
      <c r="B86" s="17"/>
      <c r="C86" s="16"/>
      <c r="D86" s="17"/>
      <c r="E86" s="31"/>
    </row>
    <row r="87" spans="1:5" s="19" customFormat="1" x14ac:dyDescent="0.2">
      <c r="A87" s="16"/>
      <c r="B87" s="17"/>
      <c r="C87" s="16"/>
      <c r="D87" s="17"/>
      <c r="E87" s="31"/>
    </row>
    <row r="88" spans="1:5" s="19" customFormat="1" x14ac:dyDescent="0.2">
      <c r="A88" s="17"/>
      <c r="B88" s="17"/>
      <c r="C88" s="17"/>
      <c r="D88" s="20"/>
      <c r="E88" s="31"/>
    </row>
    <row r="89" spans="1:5" s="19" customFormat="1" x14ac:dyDescent="0.2">
      <c r="A89" s="16"/>
      <c r="B89" s="17"/>
      <c r="C89" s="16"/>
      <c r="D89" s="17"/>
      <c r="E89" s="32"/>
    </row>
    <row r="90" spans="1:5" s="19" customFormat="1" x14ac:dyDescent="0.2">
      <c r="A90" s="16"/>
      <c r="B90" s="17"/>
      <c r="C90" s="18"/>
      <c r="D90" s="20"/>
      <c r="E90" s="32"/>
    </row>
    <row r="91" spans="1:5" s="19" customFormat="1" x14ac:dyDescent="0.2">
      <c r="A91" s="16"/>
      <c r="B91" s="17"/>
      <c r="C91" s="18"/>
      <c r="D91" s="20"/>
      <c r="E91" s="32"/>
    </row>
    <row r="92" spans="1:5" s="19" customFormat="1" x14ac:dyDescent="0.2">
      <c r="A92" s="16"/>
      <c r="B92" s="17"/>
      <c r="C92" s="18"/>
      <c r="D92" s="20"/>
      <c r="E92" s="32"/>
    </row>
    <row r="93" spans="1:5" s="19" customFormat="1" x14ac:dyDescent="0.2">
      <c r="A93" s="16"/>
      <c r="B93" s="17"/>
      <c r="C93" s="16"/>
      <c r="D93" s="17"/>
      <c r="E93" s="32"/>
    </row>
    <row r="94" spans="1:5" s="19" customFormat="1" x14ac:dyDescent="0.2">
      <c r="A94" s="16"/>
      <c r="B94" s="17"/>
      <c r="C94" s="18"/>
      <c r="D94" s="20"/>
      <c r="E94" s="32"/>
    </row>
    <row r="95" spans="1:5" s="19" customFormat="1" x14ac:dyDescent="0.2">
      <c r="A95" s="16"/>
      <c r="B95" s="17"/>
      <c r="C95" s="18"/>
      <c r="D95" s="20"/>
      <c r="E95" s="32"/>
    </row>
    <row r="96" spans="1:5" s="19" customFormat="1" x14ac:dyDescent="0.2">
      <c r="A96" s="16"/>
      <c r="B96" s="17"/>
      <c r="C96" s="18"/>
      <c r="D96" s="20"/>
      <c r="E96" s="32"/>
    </row>
    <row r="97" spans="1:5" s="19" customFormat="1" x14ac:dyDescent="0.2">
      <c r="A97" s="23"/>
      <c r="B97" s="24"/>
      <c r="D97" s="24"/>
      <c r="E97" s="31"/>
    </row>
  </sheetData>
  <mergeCells count="4">
    <mergeCell ref="A2:E2"/>
    <mergeCell ref="A3:B3"/>
    <mergeCell ref="C3:D3"/>
    <mergeCell ref="A33:E33"/>
  </mergeCells>
  <pageMargins left="0.70866141732283472" right="0.51181102362204722" top="0.35433070866141736" bottom="0.35433070866141736" header="0.31496062992125984" footer="0.31496062992125984"/>
  <pageSetup paperSize="9" scale="95" orientation="landscape" horizontalDpi="200" verticalDpi="200" r:id="rId1"/>
  <headerFooter>
    <oddFooter>&amp;C&amp;P</oddFooter>
  </headerFooter>
  <rowBreaks count="1" manualBreakCount="1">
    <brk id="1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94"/>
  <sheetViews>
    <sheetView tabSelected="1" zoomScale="120" zoomScaleNormal="120" zoomScaleSheetLayoutView="90" workbookViewId="0">
      <pane ySplit="4" topLeftCell="A5" activePane="bottomLeft" state="frozen"/>
      <selection activeCell="C1" sqref="C1"/>
      <selection pane="bottomLeft" activeCell="G11" sqref="G11"/>
    </sheetView>
  </sheetViews>
  <sheetFormatPr defaultRowHeight="21" x14ac:dyDescent="0.2"/>
  <cols>
    <col min="1" max="1" width="75.125" style="39" customWidth="1"/>
    <col min="2" max="2" width="9" style="48" customWidth="1"/>
    <col min="3" max="3" width="13" style="119" customWidth="1"/>
    <col min="4" max="16384" width="9" style="39"/>
  </cols>
  <sheetData>
    <row r="1" spans="1:3" ht="48.75" customHeight="1" x14ac:dyDescent="0.2">
      <c r="A1" s="189" t="s">
        <v>63</v>
      </c>
      <c r="B1" s="189"/>
      <c r="C1" s="189"/>
    </row>
    <row r="2" spans="1:3" ht="42" x14ac:dyDescent="0.2">
      <c r="A2" s="126" t="s">
        <v>64</v>
      </c>
      <c r="B2" s="36" t="s">
        <v>1</v>
      </c>
      <c r="C2" s="36" t="s">
        <v>175</v>
      </c>
    </row>
    <row r="3" spans="1:3" x14ac:dyDescent="0.2">
      <c r="A3" s="127" t="s">
        <v>65</v>
      </c>
      <c r="B3" s="127">
        <v>100</v>
      </c>
      <c r="C3" s="146">
        <f>SUM(C4,C12,C16,C23)</f>
        <v>100</v>
      </c>
    </row>
    <row r="4" spans="1:3" x14ac:dyDescent="0.2">
      <c r="A4" s="56" t="s">
        <v>66</v>
      </c>
      <c r="B4" s="57">
        <f>SUM(B5:B11)</f>
        <v>40</v>
      </c>
      <c r="C4" s="147">
        <f>SUM(C5:C11)</f>
        <v>40</v>
      </c>
    </row>
    <row r="5" spans="1:3" ht="19.5" customHeight="1" x14ac:dyDescent="0.2">
      <c r="A5" s="59" t="s">
        <v>70</v>
      </c>
      <c r="B5" s="60">
        <v>5</v>
      </c>
      <c r="C5" s="148">
        <f>มิติที่1!C5</f>
        <v>5</v>
      </c>
    </row>
    <row r="6" spans="1:3" x14ac:dyDescent="0.2">
      <c r="A6" s="59" t="s">
        <v>71</v>
      </c>
      <c r="B6" s="60">
        <v>5</v>
      </c>
      <c r="C6" s="148">
        <f>มิติที่1!C26</f>
        <v>5</v>
      </c>
    </row>
    <row r="7" spans="1:3" x14ac:dyDescent="0.2">
      <c r="A7" s="61" t="s">
        <v>72</v>
      </c>
      <c r="B7" s="60">
        <v>5</v>
      </c>
      <c r="C7" s="148">
        <f>มิติที่1!C47</f>
        <v>5</v>
      </c>
    </row>
    <row r="8" spans="1:3" x14ac:dyDescent="0.2">
      <c r="A8" s="61" t="s">
        <v>73</v>
      </c>
      <c r="B8" s="60">
        <v>5</v>
      </c>
      <c r="C8" s="148">
        <f>มิติที่1!C57</f>
        <v>5</v>
      </c>
    </row>
    <row r="9" spans="1:3" x14ac:dyDescent="0.2">
      <c r="A9" s="61" t="s">
        <v>74</v>
      </c>
      <c r="B9" s="60">
        <v>5</v>
      </c>
      <c r="C9" s="148">
        <f>มิติที่1!C69</f>
        <v>5</v>
      </c>
    </row>
    <row r="10" spans="1:3" x14ac:dyDescent="0.2">
      <c r="A10" s="61" t="s">
        <v>307</v>
      </c>
      <c r="B10" s="60">
        <v>10</v>
      </c>
      <c r="C10" s="148">
        <f>มิติที่1!C84</f>
        <v>10</v>
      </c>
    </row>
    <row r="11" spans="1:3" x14ac:dyDescent="0.2">
      <c r="A11" s="62" t="s">
        <v>84</v>
      </c>
      <c r="B11" s="63">
        <v>5</v>
      </c>
      <c r="C11" s="148">
        <f>มิติที่1!C90</f>
        <v>5</v>
      </c>
    </row>
    <row r="12" spans="1:3" x14ac:dyDescent="0.2">
      <c r="A12" s="56" t="s">
        <v>67</v>
      </c>
      <c r="B12" s="58">
        <f>SUM(B13:B15)</f>
        <v>15</v>
      </c>
      <c r="C12" s="147">
        <f>SUM(C13:C15)</f>
        <v>15</v>
      </c>
    </row>
    <row r="13" spans="1:3" x14ac:dyDescent="0.2">
      <c r="A13" s="61" t="s">
        <v>75</v>
      </c>
      <c r="B13" s="60">
        <v>5</v>
      </c>
      <c r="C13" s="148">
        <f>มิติที่2!C3</f>
        <v>5</v>
      </c>
    </row>
    <row r="14" spans="1:3" ht="19.5" customHeight="1" x14ac:dyDescent="0.2">
      <c r="A14" s="61" t="s">
        <v>85</v>
      </c>
      <c r="B14" s="60">
        <v>5</v>
      </c>
      <c r="C14" s="148">
        <f>มิติที่2!C15</f>
        <v>5</v>
      </c>
    </row>
    <row r="15" spans="1:3" x14ac:dyDescent="0.2">
      <c r="A15" s="61" t="s">
        <v>89</v>
      </c>
      <c r="B15" s="60">
        <v>5</v>
      </c>
      <c r="C15" s="148">
        <f>มิติที่2!C20</f>
        <v>5</v>
      </c>
    </row>
    <row r="16" spans="1:3" x14ac:dyDescent="0.2">
      <c r="A16" s="56" t="s">
        <v>68</v>
      </c>
      <c r="B16" s="58">
        <f>SUM(B17:B22)</f>
        <v>35</v>
      </c>
      <c r="C16" s="147">
        <f>SUM(C17:C22)</f>
        <v>35</v>
      </c>
    </row>
    <row r="17" spans="1:3" x14ac:dyDescent="0.2">
      <c r="A17" s="61" t="s">
        <v>76</v>
      </c>
      <c r="B17" s="60">
        <v>10</v>
      </c>
      <c r="C17" s="148">
        <f>มิติที่3!C3</f>
        <v>10</v>
      </c>
    </row>
    <row r="18" spans="1:3" ht="37.5" customHeight="1" x14ac:dyDescent="0.2">
      <c r="A18" s="61" t="s">
        <v>87</v>
      </c>
      <c r="B18" s="60">
        <v>7</v>
      </c>
      <c r="C18" s="148">
        <f>มิติที่3!C17</f>
        <v>7.0000000000000009</v>
      </c>
    </row>
    <row r="19" spans="1:3" ht="42" x14ac:dyDescent="0.2">
      <c r="A19" s="61" t="s">
        <v>77</v>
      </c>
      <c r="B19" s="60">
        <v>5</v>
      </c>
      <c r="C19" s="148">
        <f>มิติที่3!C21</f>
        <v>5</v>
      </c>
    </row>
    <row r="20" spans="1:3" x14ac:dyDescent="0.2">
      <c r="A20" s="61" t="s">
        <v>78</v>
      </c>
      <c r="B20" s="60">
        <v>5</v>
      </c>
      <c r="C20" s="148">
        <f>มิติที่3!C27</f>
        <v>5</v>
      </c>
    </row>
    <row r="21" spans="1:3" x14ac:dyDescent="0.2">
      <c r="A21" s="61" t="s">
        <v>88</v>
      </c>
      <c r="B21" s="60">
        <v>5</v>
      </c>
      <c r="C21" s="148">
        <f>มิติที่3!C99</f>
        <v>5</v>
      </c>
    </row>
    <row r="22" spans="1:3" x14ac:dyDescent="0.2">
      <c r="A22" s="61" t="s">
        <v>79</v>
      </c>
      <c r="B22" s="60">
        <v>3</v>
      </c>
      <c r="C22" s="148">
        <f>มิติที่3!C107</f>
        <v>3</v>
      </c>
    </row>
    <row r="23" spans="1:3" s="40" customFormat="1" x14ac:dyDescent="0.2">
      <c r="A23" s="56" t="s">
        <v>69</v>
      </c>
      <c r="B23" s="58">
        <f>SUM(B24:B27)</f>
        <v>10</v>
      </c>
      <c r="C23" s="147">
        <f>SUM(C24:C27)</f>
        <v>10</v>
      </c>
    </row>
    <row r="24" spans="1:3" x14ac:dyDescent="0.2">
      <c r="A24" s="61" t="s">
        <v>80</v>
      </c>
      <c r="B24" s="60">
        <v>2.5</v>
      </c>
      <c r="C24" s="148">
        <f>มิติที่4!C3</f>
        <v>2.5</v>
      </c>
    </row>
    <row r="25" spans="1:3" ht="42" x14ac:dyDescent="0.2">
      <c r="A25" s="61" t="s">
        <v>81</v>
      </c>
      <c r="B25" s="60">
        <v>2</v>
      </c>
      <c r="C25" s="148">
        <f>มิติที่4!C10</f>
        <v>2</v>
      </c>
    </row>
    <row r="26" spans="1:3" x14ac:dyDescent="0.2">
      <c r="A26" s="61" t="s">
        <v>82</v>
      </c>
      <c r="B26" s="60">
        <v>3</v>
      </c>
      <c r="C26" s="148">
        <f>มิติที่4!C16</f>
        <v>3</v>
      </c>
    </row>
    <row r="27" spans="1:3" x14ac:dyDescent="0.2">
      <c r="A27" s="61" t="s">
        <v>83</v>
      </c>
      <c r="B27" s="60">
        <v>2.5</v>
      </c>
      <c r="C27" s="148">
        <f>มิติที่4!C33</f>
        <v>2.5</v>
      </c>
    </row>
    <row r="28" spans="1:3" s="43" customFormat="1" x14ac:dyDescent="0.2">
      <c r="A28" s="41"/>
      <c r="B28" s="42"/>
      <c r="C28" s="120"/>
    </row>
    <row r="29" spans="1:3" s="43" customFormat="1" x14ac:dyDescent="0.2">
      <c r="C29" s="120"/>
    </row>
    <row r="30" spans="1:3" s="43" customFormat="1" x14ac:dyDescent="0.2">
      <c r="C30" s="120"/>
    </row>
    <row r="31" spans="1:3" s="43" customFormat="1" x14ac:dyDescent="0.2">
      <c r="A31" s="41"/>
      <c r="B31" s="44"/>
      <c r="C31" s="120"/>
    </row>
    <row r="32" spans="1:3" s="43" customFormat="1" x14ac:dyDescent="0.2">
      <c r="A32" s="42"/>
      <c r="B32" s="44"/>
      <c r="C32" s="120"/>
    </row>
    <row r="33" spans="1:3" s="43" customFormat="1" x14ac:dyDescent="0.2">
      <c r="A33" s="41"/>
      <c r="B33" s="42"/>
      <c r="C33" s="120"/>
    </row>
    <row r="34" spans="1:3" s="43" customFormat="1" x14ac:dyDescent="0.2">
      <c r="A34" s="45"/>
      <c r="B34" s="42"/>
      <c r="C34" s="120"/>
    </row>
    <row r="35" spans="1:3" s="43" customFormat="1" x14ac:dyDescent="0.2">
      <c r="A35" s="45"/>
      <c r="B35" s="42"/>
      <c r="C35" s="120"/>
    </row>
    <row r="36" spans="1:3" s="43" customFormat="1" x14ac:dyDescent="0.2">
      <c r="A36" s="45"/>
      <c r="B36" s="42"/>
      <c r="C36" s="120"/>
    </row>
    <row r="37" spans="1:3" s="43" customFormat="1" x14ac:dyDescent="0.2">
      <c r="A37" s="45"/>
      <c r="B37" s="42"/>
      <c r="C37" s="120"/>
    </row>
    <row r="38" spans="1:3" s="43" customFormat="1" x14ac:dyDescent="0.2">
      <c r="A38" s="45"/>
      <c r="B38" s="42"/>
      <c r="C38" s="120"/>
    </row>
    <row r="39" spans="1:3" s="43" customFormat="1" x14ac:dyDescent="0.2">
      <c r="A39" s="41"/>
      <c r="B39" s="42"/>
      <c r="C39" s="120"/>
    </row>
    <row r="40" spans="1:3" s="43" customFormat="1" x14ac:dyDescent="0.2">
      <c r="A40" s="45"/>
      <c r="B40" s="42"/>
      <c r="C40" s="120"/>
    </row>
    <row r="41" spans="1:3" s="43" customFormat="1" x14ac:dyDescent="0.2">
      <c r="A41" s="45"/>
      <c r="B41" s="42"/>
      <c r="C41" s="120"/>
    </row>
    <row r="42" spans="1:3" s="43" customFormat="1" x14ac:dyDescent="0.2">
      <c r="A42" s="45"/>
      <c r="B42" s="42"/>
      <c r="C42" s="120"/>
    </row>
    <row r="43" spans="1:3" s="43" customFormat="1" x14ac:dyDescent="0.2">
      <c r="A43" s="45"/>
      <c r="B43" s="42"/>
      <c r="C43" s="120"/>
    </row>
    <row r="44" spans="1:3" s="43" customFormat="1" x14ac:dyDescent="0.2">
      <c r="A44" s="45"/>
      <c r="B44" s="42"/>
      <c r="C44" s="120"/>
    </row>
    <row r="45" spans="1:3" s="43" customFormat="1" x14ac:dyDescent="0.2">
      <c r="A45" s="41"/>
      <c r="B45" s="42"/>
      <c r="C45" s="120"/>
    </row>
    <row r="46" spans="1:3" s="43" customFormat="1" x14ac:dyDescent="0.2">
      <c r="A46" s="41"/>
      <c r="B46" s="44"/>
      <c r="C46" s="120"/>
    </row>
    <row r="47" spans="1:3" s="43" customFormat="1" x14ac:dyDescent="0.2">
      <c r="A47" s="42"/>
      <c r="B47" s="44"/>
      <c r="C47" s="120"/>
    </row>
    <row r="48" spans="1:3" s="43" customFormat="1" x14ac:dyDescent="0.2">
      <c r="A48" s="41"/>
      <c r="B48" s="42"/>
      <c r="C48" s="120"/>
    </row>
    <row r="49" spans="1:3" s="43" customFormat="1" x14ac:dyDescent="0.2">
      <c r="A49" s="41"/>
      <c r="B49" s="42"/>
      <c r="C49" s="120"/>
    </row>
    <row r="50" spans="1:3" s="43" customFormat="1" x14ac:dyDescent="0.2">
      <c r="A50" s="41"/>
      <c r="B50" s="42"/>
      <c r="C50" s="120"/>
    </row>
    <row r="51" spans="1:3" s="43" customFormat="1" x14ac:dyDescent="0.2">
      <c r="A51" s="41"/>
      <c r="B51" s="42"/>
      <c r="C51" s="120"/>
    </row>
    <row r="52" spans="1:3" s="43" customFormat="1" x14ac:dyDescent="0.2">
      <c r="A52" s="41"/>
      <c r="B52" s="42"/>
      <c r="C52" s="120"/>
    </row>
    <row r="53" spans="1:3" s="43" customFormat="1" x14ac:dyDescent="0.2">
      <c r="A53" s="41"/>
      <c r="B53" s="42"/>
      <c r="C53" s="120"/>
    </row>
    <row r="54" spans="1:3" s="43" customFormat="1" x14ac:dyDescent="0.2">
      <c r="A54" s="41"/>
      <c r="B54" s="42"/>
      <c r="C54" s="120"/>
    </row>
    <row r="55" spans="1:3" s="43" customFormat="1" x14ac:dyDescent="0.2">
      <c r="A55" s="41"/>
      <c r="B55" s="42"/>
      <c r="C55" s="120"/>
    </row>
    <row r="56" spans="1:3" s="43" customFormat="1" x14ac:dyDescent="0.2">
      <c r="A56" s="41"/>
      <c r="B56" s="42"/>
      <c r="C56" s="120"/>
    </row>
    <row r="57" spans="1:3" s="43" customFormat="1" x14ac:dyDescent="0.2">
      <c r="A57" s="41"/>
      <c r="B57" s="42"/>
      <c r="C57" s="120"/>
    </row>
    <row r="58" spans="1:3" s="43" customFormat="1" x14ac:dyDescent="0.2">
      <c r="A58" s="41"/>
      <c r="B58" s="42"/>
      <c r="C58" s="120"/>
    </row>
    <row r="59" spans="1:3" s="43" customFormat="1" x14ac:dyDescent="0.2">
      <c r="A59" s="41"/>
      <c r="B59" s="42"/>
      <c r="C59" s="120"/>
    </row>
    <row r="60" spans="1:3" s="43" customFormat="1" x14ac:dyDescent="0.2">
      <c r="A60" s="41"/>
      <c r="B60" s="42"/>
      <c r="C60" s="120"/>
    </row>
    <row r="61" spans="1:3" s="43" customFormat="1" x14ac:dyDescent="0.2">
      <c r="A61" s="41"/>
      <c r="B61" s="42"/>
      <c r="C61" s="120"/>
    </row>
    <row r="62" spans="1:3" s="43" customFormat="1" x14ac:dyDescent="0.2">
      <c r="A62" s="41"/>
      <c r="B62" s="42"/>
      <c r="C62" s="120"/>
    </row>
    <row r="63" spans="1:3" s="43" customFormat="1" x14ac:dyDescent="0.2">
      <c r="A63" s="41"/>
      <c r="B63" s="42"/>
      <c r="C63" s="120"/>
    </row>
    <row r="64" spans="1:3" s="43" customFormat="1" x14ac:dyDescent="0.2">
      <c r="A64" s="41"/>
      <c r="B64" s="42"/>
      <c r="C64" s="120"/>
    </row>
    <row r="65" spans="1:3" s="43" customFormat="1" x14ac:dyDescent="0.2">
      <c r="A65" s="41"/>
      <c r="B65" s="42"/>
      <c r="C65" s="120"/>
    </row>
    <row r="66" spans="1:3" s="43" customFormat="1" x14ac:dyDescent="0.2">
      <c r="A66" s="41"/>
      <c r="B66" s="42"/>
      <c r="C66" s="120"/>
    </row>
    <row r="67" spans="1:3" s="43" customFormat="1" x14ac:dyDescent="0.2">
      <c r="A67" s="41"/>
      <c r="B67" s="42"/>
      <c r="C67" s="120"/>
    </row>
    <row r="68" spans="1:3" s="43" customFormat="1" x14ac:dyDescent="0.2">
      <c r="A68" s="41"/>
      <c r="B68" s="44"/>
      <c r="C68" s="120"/>
    </row>
    <row r="69" spans="1:3" s="43" customFormat="1" x14ac:dyDescent="0.2">
      <c r="A69" s="41"/>
      <c r="B69" s="44"/>
      <c r="C69" s="120"/>
    </row>
    <row r="70" spans="1:3" s="43" customFormat="1" x14ac:dyDescent="0.2">
      <c r="A70" s="46"/>
      <c r="B70" s="44"/>
      <c r="C70" s="120"/>
    </row>
    <row r="71" spans="1:3" s="43" customFormat="1" x14ac:dyDescent="0.2">
      <c r="A71" s="46"/>
      <c r="B71" s="44"/>
      <c r="C71" s="120"/>
    </row>
    <row r="72" spans="1:3" s="43" customFormat="1" x14ac:dyDescent="0.2">
      <c r="A72" s="46"/>
      <c r="B72" s="44"/>
      <c r="C72" s="120"/>
    </row>
    <row r="73" spans="1:3" s="43" customFormat="1" x14ac:dyDescent="0.2">
      <c r="A73" s="46"/>
      <c r="B73" s="44"/>
      <c r="C73" s="120"/>
    </row>
    <row r="74" spans="1:3" s="43" customFormat="1" x14ac:dyDescent="0.2">
      <c r="A74" s="46"/>
      <c r="B74" s="44"/>
      <c r="C74" s="120"/>
    </row>
    <row r="75" spans="1:3" s="43" customFormat="1" x14ac:dyDescent="0.2">
      <c r="A75" s="46"/>
      <c r="B75" s="44"/>
      <c r="C75" s="120"/>
    </row>
    <row r="76" spans="1:3" s="43" customFormat="1" x14ac:dyDescent="0.2">
      <c r="A76" s="46"/>
      <c r="B76" s="44"/>
      <c r="C76" s="120"/>
    </row>
    <row r="77" spans="1:3" s="43" customFormat="1" x14ac:dyDescent="0.2">
      <c r="A77" s="46"/>
      <c r="B77" s="44"/>
      <c r="C77" s="120"/>
    </row>
    <row r="78" spans="1:3" s="43" customFormat="1" x14ac:dyDescent="0.2">
      <c r="A78" s="46"/>
      <c r="B78" s="44"/>
      <c r="C78" s="120"/>
    </row>
    <row r="79" spans="1:3" s="43" customFormat="1" x14ac:dyDescent="0.2">
      <c r="A79" s="46"/>
      <c r="B79" s="44"/>
      <c r="C79" s="120"/>
    </row>
    <row r="80" spans="1:3" s="43" customFormat="1" x14ac:dyDescent="0.2">
      <c r="A80" s="46"/>
      <c r="B80" s="44"/>
      <c r="C80" s="120"/>
    </row>
    <row r="81" spans="1:3" s="43" customFormat="1" x14ac:dyDescent="0.2">
      <c r="A81" s="46"/>
      <c r="B81" s="44"/>
      <c r="C81" s="120"/>
    </row>
    <row r="82" spans="1:3" s="43" customFormat="1" x14ac:dyDescent="0.2">
      <c r="A82" s="46"/>
      <c r="B82" s="44"/>
      <c r="C82" s="120"/>
    </row>
    <row r="83" spans="1:3" s="43" customFormat="1" x14ac:dyDescent="0.2">
      <c r="A83" s="41"/>
      <c r="B83" s="42"/>
      <c r="C83" s="120"/>
    </row>
    <row r="84" spans="1:3" s="43" customFormat="1" x14ac:dyDescent="0.2">
      <c r="A84" s="41"/>
      <c r="B84" s="42"/>
      <c r="C84" s="120"/>
    </row>
    <row r="85" spans="1:3" s="43" customFormat="1" x14ac:dyDescent="0.2">
      <c r="A85" s="42"/>
      <c r="B85" s="44"/>
      <c r="C85" s="120"/>
    </row>
    <row r="86" spans="1:3" s="43" customFormat="1" x14ac:dyDescent="0.2">
      <c r="A86" s="41"/>
      <c r="B86" s="42"/>
      <c r="C86" s="120"/>
    </row>
    <row r="87" spans="1:3" s="43" customFormat="1" x14ac:dyDescent="0.2">
      <c r="A87" s="46"/>
      <c r="B87" s="44"/>
      <c r="C87" s="120"/>
    </row>
    <row r="88" spans="1:3" s="43" customFormat="1" x14ac:dyDescent="0.2">
      <c r="A88" s="46"/>
      <c r="B88" s="44"/>
      <c r="C88" s="120"/>
    </row>
    <row r="89" spans="1:3" s="43" customFormat="1" x14ac:dyDescent="0.2">
      <c r="A89" s="46"/>
      <c r="B89" s="44"/>
      <c r="C89" s="120"/>
    </row>
    <row r="90" spans="1:3" s="43" customFormat="1" x14ac:dyDescent="0.2">
      <c r="A90" s="41"/>
      <c r="B90" s="42"/>
      <c r="C90" s="120"/>
    </row>
    <row r="91" spans="1:3" s="43" customFormat="1" x14ac:dyDescent="0.2">
      <c r="A91" s="46"/>
      <c r="B91" s="44"/>
      <c r="C91" s="120"/>
    </row>
    <row r="92" spans="1:3" s="43" customFormat="1" x14ac:dyDescent="0.2">
      <c r="A92" s="46"/>
      <c r="B92" s="44"/>
      <c r="C92" s="120"/>
    </row>
    <row r="93" spans="1:3" s="43" customFormat="1" x14ac:dyDescent="0.2">
      <c r="A93" s="46"/>
      <c r="B93" s="44"/>
      <c r="C93" s="120"/>
    </row>
    <row r="94" spans="1:3" s="43" customFormat="1" x14ac:dyDescent="0.2">
      <c r="B94" s="47"/>
      <c r="C94" s="120"/>
    </row>
  </sheetData>
  <autoFilter ref="A2:B27"/>
  <mergeCells count="1">
    <mergeCell ref="A1:C1"/>
  </mergeCells>
  <pageMargins left="0.51181102362204722" right="0.31496062992125984" top="0.55118110236220474" bottom="0.35433070866141736" header="0.31496062992125984" footer="0.31496062992125984"/>
  <pageSetup paperSize="9" scale="90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C97"/>
  <sheetViews>
    <sheetView view="pageBreakPreview" zoomScale="120" zoomScaleNormal="120" zoomScaleSheetLayoutView="120" workbookViewId="0">
      <selection activeCell="C4" sqref="C4:C97"/>
    </sheetView>
  </sheetViews>
  <sheetFormatPr defaultRowHeight="18.75" x14ac:dyDescent="0.2"/>
  <cols>
    <col min="1" max="1" width="77" style="49" customWidth="1"/>
    <col min="2" max="2" width="8.5" style="50" customWidth="1"/>
    <col min="3" max="3" width="12.25" style="65" customWidth="1"/>
    <col min="4" max="6" width="7.875" style="4" bestFit="1" customWidth="1"/>
    <col min="7" max="7" width="8.375" style="4" bestFit="1" customWidth="1"/>
    <col min="8" max="16384" width="9" style="4"/>
  </cols>
  <sheetData>
    <row r="1" spans="1:3" ht="47.25" customHeight="1" x14ac:dyDescent="0.2">
      <c r="A1" s="191" t="s">
        <v>174</v>
      </c>
      <c r="B1" s="191"/>
      <c r="C1" s="191"/>
    </row>
    <row r="2" spans="1:3" ht="21" x14ac:dyDescent="0.2">
      <c r="A2" s="190" t="s">
        <v>230</v>
      </c>
      <c r="B2" s="190"/>
      <c r="C2" s="172"/>
    </row>
    <row r="3" spans="1:3" ht="37.5" x14ac:dyDescent="0.2">
      <c r="A3" s="54" t="s">
        <v>0</v>
      </c>
      <c r="B3" s="54" t="s">
        <v>1</v>
      </c>
      <c r="C3" s="168" t="s">
        <v>175</v>
      </c>
    </row>
    <row r="4" spans="1:3" ht="21" x14ac:dyDescent="0.2">
      <c r="A4" s="69" t="s">
        <v>66</v>
      </c>
      <c r="B4" s="125">
        <v>40</v>
      </c>
      <c r="C4" s="173">
        <f>SUM(C5,C26,C47,C57,C69,C84,C90)</f>
        <v>40</v>
      </c>
    </row>
    <row r="5" spans="1:3" x14ac:dyDescent="0.2">
      <c r="A5" s="37" t="s">
        <v>94</v>
      </c>
      <c r="B5" s="29">
        <v>5</v>
      </c>
      <c r="C5" s="145">
        <f>C6/20</f>
        <v>5</v>
      </c>
    </row>
    <row r="6" spans="1:3" ht="37.5" x14ac:dyDescent="0.2">
      <c r="A6" s="70" t="s">
        <v>104</v>
      </c>
      <c r="B6" s="71">
        <v>100</v>
      </c>
      <c r="C6" s="174">
        <f>SUM(C7,C13,C19)</f>
        <v>100</v>
      </c>
    </row>
    <row r="7" spans="1:3" ht="37.5" x14ac:dyDescent="0.2">
      <c r="A7" s="107" t="s">
        <v>133</v>
      </c>
      <c r="B7" s="167">
        <v>50</v>
      </c>
      <c r="C7" s="91">
        <f>IF(C8&gt;100,50,((C12/C11)-0.5)*100)</f>
        <v>50</v>
      </c>
    </row>
    <row r="8" spans="1:3" x14ac:dyDescent="0.2">
      <c r="A8" s="88" t="s">
        <v>90</v>
      </c>
      <c r="B8" s="171"/>
      <c r="C8" s="91">
        <f>C12/C11*100</f>
        <v>100</v>
      </c>
    </row>
    <row r="9" spans="1:3" x14ac:dyDescent="0.2">
      <c r="A9" s="72" t="s">
        <v>91</v>
      </c>
      <c r="B9" s="99"/>
      <c r="C9" s="175"/>
    </row>
    <row r="10" spans="1:3" ht="48" customHeight="1" x14ac:dyDescent="0.2">
      <c r="A10" s="72" t="s">
        <v>98</v>
      </c>
      <c r="B10" s="99"/>
      <c r="C10" s="159"/>
    </row>
    <row r="11" spans="1:3" x14ac:dyDescent="0.2">
      <c r="A11" s="128" t="s">
        <v>176</v>
      </c>
      <c r="B11" s="129"/>
      <c r="C11" s="118">
        <v>100</v>
      </c>
    </row>
    <row r="12" spans="1:3" x14ac:dyDescent="0.2">
      <c r="A12" s="128" t="s">
        <v>179</v>
      </c>
      <c r="B12" s="129"/>
      <c r="C12" s="118">
        <v>100</v>
      </c>
    </row>
    <row r="13" spans="1:3" ht="37.5" customHeight="1" x14ac:dyDescent="0.2">
      <c r="A13" s="107" t="s">
        <v>158</v>
      </c>
      <c r="B13" s="91">
        <v>30</v>
      </c>
      <c r="C13" s="91">
        <f>IF(C14&gt;82,30,(IF(C14&lt;60,6,C14-52)))</f>
        <v>30</v>
      </c>
    </row>
    <row r="14" spans="1:3" x14ac:dyDescent="0.2">
      <c r="A14" s="74" t="s">
        <v>50</v>
      </c>
      <c r="B14" s="75"/>
      <c r="C14" s="159">
        <f>C18/C17*100</f>
        <v>82</v>
      </c>
    </row>
    <row r="15" spans="1:3" x14ac:dyDescent="0.2">
      <c r="A15" s="76" t="s">
        <v>93</v>
      </c>
      <c r="B15" s="77"/>
      <c r="C15" s="159"/>
    </row>
    <row r="16" spans="1:3" ht="60.75" customHeight="1" x14ac:dyDescent="0.2">
      <c r="A16" s="76" t="s">
        <v>99</v>
      </c>
      <c r="B16" s="77"/>
      <c r="C16" s="159"/>
    </row>
    <row r="17" spans="1:3" x14ac:dyDescent="0.2">
      <c r="A17" s="128" t="s">
        <v>178</v>
      </c>
      <c r="B17" s="130"/>
      <c r="C17" s="118">
        <v>100</v>
      </c>
    </row>
    <row r="18" spans="1:3" x14ac:dyDescent="0.2">
      <c r="A18" s="128" t="s">
        <v>177</v>
      </c>
      <c r="B18" s="130"/>
      <c r="C18" s="118">
        <v>82</v>
      </c>
    </row>
    <row r="19" spans="1:3" ht="37.5" customHeight="1" x14ac:dyDescent="0.2">
      <c r="A19" s="107" t="s">
        <v>159</v>
      </c>
      <c r="B19" s="91">
        <v>20</v>
      </c>
      <c r="C19" s="176">
        <f>IF(C25=100,20,IF(C20&gt;=6,20,IF(C20&lt;=0,0,C20/6*20)))</f>
        <v>20</v>
      </c>
    </row>
    <row r="20" spans="1:3" ht="37.5" x14ac:dyDescent="0.2">
      <c r="A20" s="74" t="s">
        <v>180</v>
      </c>
      <c r="B20" s="75"/>
      <c r="C20" s="159">
        <f>C25-C24</f>
        <v>6</v>
      </c>
    </row>
    <row r="21" spans="1:3" ht="37.5" x14ac:dyDescent="0.2">
      <c r="A21" s="74" t="s">
        <v>92</v>
      </c>
      <c r="B21" s="75"/>
      <c r="C21" s="159"/>
    </row>
    <row r="22" spans="1:3" ht="41.25" customHeight="1" x14ac:dyDescent="0.2">
      <c r="A22" s="74" t="s">
        <v>100</v>
      </c>
      <c r="B22" s="75"/>
      <c r="C22" s="159"/>
    </row>
    <row r="23" spans="1:3" x14ac:dyDescent="0.2">
      <c r="A23" s="78" t="s">
        <v>105</v>
      </c>
      <c r="B23" s="75"/>
      <c r="C23" s="159"/>
    </row>
    <row r="24" spans="1:3" x14ac:dyDescent="0.2">
      <c r="A24" s="128" t="s">
        <v>231</v>
      </c>
      <c r="B24" s="130"/>
      <c r="C24" s="118">
        <v>90</v>
      </c>
    </row>
    <row r="25" spans="1:3" x14ac:dyDescent="0.2">
      <c r="A25" s="131" t="s">
        <v>232</v>
      </c>
      <c r="B25" s="132"/>
      <c r="C25" s="106">
        <v>96</v>
      </c>
    </row>
    <row r="26" spans="1:3" x14ac:dyDescent="0.2">
      <c r="A26" s="66" t="s">
        <v>95</v>
      </c>
      <c r="B26" s="67">
        <v>5</v>
      </c>
      <c r="C26" s="145">
        <f>C27/20</f>
        <v>5</v>
      </c>
    </row>
    <row r="27" spans="1:3" ht="37.5" x14ac:dyDescent="0.2">
      <c r="A27" s="70" t="s">
        <v>106</v>
      </c>
      <c r="B27" s="71">
        <v>100</v>
      </c>
      <c r="C27" s="174">
        <f>SUM(C28,C34,C40)</f>
        <v>100</v>
      </c>
    </row>
    <row r="28" spans="1:3" ht="37.5" x14ac:dyDescent="0.2">
      <c r="A28" s="107" t="s">
        <v>160</v>
      </c>
      <c r="B28" s="167">
        <v>50</v>
      </c>
      <c r="C28" s="91">
        <f>IF(C29&gt;100,50,((C33/C32)-0.5)*100)</f>
        <v>50</v>
      </c>
    </row>
    <row r="29" spans="1:3" x14ac:dyDescent="0.2">
      <c r="A29" s="88" t="s">
        <v>97</v>
      </c>
      <c r="B29" s="171"/>
      <c r="C29" s="91">
        <f>C33/C32*100</f>
        <v>100</v>
      </c>
    </row>
    <row r="30" spans="1:3" ht="37.5" x14ac:dyDescent="0.2">
      <c r="A30" s="88" t="s">
        <v>101</v>
      </c>
      <c r="B30" s="171"/>
      <c r="C30" s="91"/>
    </row>
    <row r="31" spans="1:3" ht="45" customHeight="1" x14ac:dyDescent="0.2">
      <c r="A31" s="72" t="s">
        <v>98</v>
      </c>
      <c r="B31" s="99"/>
      <c r="C31" s="159"/>
    </row>
    <row r="32" spans="1:3" x14ac:dyDescent="0.2">
      <c r="A32" s="128" t="s">
        <v>181</v>
      </c>
      <c r="B32" s="133"/>
      <c r="C32" s="118">
        <v>100</v>
      </c>
    </row>
    <row r="33" spans="1:3" x14ac:dyDescent="0.2">
      <c r="A33" s="128" t="s">
        <v>182</v>
      </c>
      <c r="B33" s="133"/>
      <c r="C33" s="118">
        <v>100</v>
      </c>
    </row>
    <row r="34" spans="1:3" ht="37.5" customHeight="1" x14ac:dyDescent="0.2">
      <c r="A34" s="107" t="s">
        <v>161</v>
      </c>
      <c r="B34" s="167">
        <v>30</v>
      </c>
      <c r="C34" s="176">
        <f>IF(C35&gt;93,30,(IF(C35&lt;69,6,C35-63)))</f>
        <v>30</v>
      </c>
    </row>
    <row r="35" spans="1:3" x14ac:dyDescent="0.2">
      <c r="A35" s="80" t="s">
        <v>103</v>
      </c>
      <c r="B35" s="75"/>
      <c r="C35" s="159">
        <f>C39/C38*100</f>
        <v>93</v>
      </c>
    </row>
    <row r="36" spans="1:3" x14ac:dyDescent="0.2">
      <c r="A36" s="76" t="s">
        <v>102</v>
      </c>
      <c r="B36" s="81"/>
      <c r="C36" s="159"/>
    </row>
    <row r="37" spans="1:3" ht="52.5" customHeight="1" x14ac:dyDescent="0.2">
      <c r="A37" s="76" t="s">
        <v>99</v>
      </c>
      <c r="B37" s="81"/>
      <c r="C37" s="159"/>
    </row>
    <row r="38" spans="1:3" x14ac:dyDescent="0.2">
      <c r="A38" s="128" t="s">
        <v>183</v>
      </c>
      <c r="B38" s="134"/>
      <c r="C38" s="118">
        <v>100</v>
      </c>
    </row>
    <row r="39" spans="1:3" x14ac:dyDescent="0.2">
      <c r="A39" s="128" t="s">
        <v>184</v>
      </c>
      <c r="B39" s="134"/>
      <c r="C39" s="118">
        <v>93</v>
      </c>
    </row>
    <row r="40" spans="1:3" ht="36.75" customHeight="1" x14ac:dyDescent="0.2">
      <c r="A40" s="107" t="s">
        <v>162</v>
      </c>
      <c r="B40" s="167">
        <v>20</v>
      </c>
      <c r="C40" s="176">
        <f>IF(C46=100,20,IF(C41&gt;=6,20,IF(C41&lt;=0,0,C41/6*20)))</f>
        <v>20</v>
      </c>
    </row>
    <row r="41" spans="1:3" ht="37.5" x14ac:dyDescent="0.2">
      <c r="A41" s="76" t="s">
        <v>107</v>
      </c>
      <c r="B41" s="77"/>
      <c r="C41" s="91">
        <f>C46-C45</f>
        <v>6</v>
      </c>
    </row>
    <row r="42" spans="1:3" ht="37.5" x14ac:dyDescent="0.2">
      <c r="A42" s="74" t="s">
        <v>108</v>
      </c>
      <c r="B42" s="75"/>
      <c r="C42" s="159"/>
    </row>
    <row r="43" spans="1:3" ht="47.25" customHeight="1" x14ac:dyDescent="0.2">
      <c r="A43" s="74" t="s">
        <v>100</v>
      </c>
      <c r="B43" s="75"/>
      <c r="C43" s="159"/>
    </row>
    <row r="44" spans="1:3" x14ac:dyDescent="0.2">
      <c r="A44" s="78" t="s">
        <v>109</v>
      </c>
      <c r="B44" s="75"/>
      <c r="C44" s="159"/>
    </row>
    <row r="45" spans="1:3" x14ac:dyDescent="0.2">
      <c r="A45" s="128" t="s">
        <v>233</v>
      </c>
      <c r="B45" s="130"/>
      <c r="C45" s="118">
        <v>94</v>
      </c>
    </row>
    <row r="46" spans="1:3" x14ac:dyDescent="0.2">
      <c r="A46" s="131" t="s">
        <v>234</v>
      </c>
      <c r="B46" s="132"/>
      <c r="C46" s="106">
        <v>100</v>
      </c>
    </row>
    <row r="47" spans="1:3" x14ac:dyDescent="0.2">
      <c r="A47" s="37" t="s">
        <v>96</v>
      </c>
      <c r="B47" s="29">
        <v>5</v>
      </c>
      <c r="C47" s="177">
        <f>C48/20</f>
        <v>5</v>
      </c>
    </row>
    <row r="48" spans="1:3" ht="56.25" x14ac:dyDescent="0.2">
      <c r="A48" s="70" t="s">
        <v>110</v>
      </c>
      <c r="B48" s="71">
        <v>100</v>
      </c>
      <c r="C48" s="71">
        <f>SUM(C49,C54)</f>
        <v>100</v>
      </c>
    </row>
    <row r="49" spans="1:3" x14ac:dyDescent="0.2">
      <c r="A49" s="107" t="s">
        <v>51</v>
      </c>
      <c r="B49" s="167">
        <v>80</v>
      </c>
      <c r="C49" s="122">
        <f>SUM(C50,C52)</f>
        <v>80</v>
      </c>
    </row>
    <row r="50" spans="1:3" ht="37.5" x14ac:dyDescent="0.2">
      <c r="A50" s="72" t="s">
        <v>172</v>
      </c>
      <c r="B50" s="99">
        <v>40</v>
      </c>
      <c r="C50" s="175">
        <f>IF(C51&gt;2,40,C51*20)</f>
        <v>40</v>
      </c>
    </row>
    <row r="51" spans="1:3" ht="37.5" x14ac:dyDescent="0.2">
      <c r="A51" s="135" t="s">
        <v>185</v>
      </c>
      <c r="B51" s="133"/>
      <c r="C51" s="123">
        <v>2</v>
      </c>
    </row>
    <row r="52" spans="1:3" ht="40.5" customHeight="1" x14ac:dyDescent="0.2">
      <c r="A52" s="72" t="s">
        <v>171</v>
      </c>
      <c r="B52" s="99">
        <v>40</v>
      </c>
      <c r="C52" s="175">
        <f>IF(C53&gt;2,40,C53*20)</f>
        <v>40</v>
      </c>
    </row>
    <row r="53" spans="1:3" ht="37.5" x14ac:dyDescent="0.2">
      <c r="A53" s="135" t="s">
        <v>186</v>
      </c>
      <c r="B53" s="133"/>
      <c r="C53" s="123">
        <v>2</v>
      </c>
    </row>
    <row r="54" spans="1:3" x14ac:dyDescent="0.2">
      <c r="A54" s="107" t="s">
        <v>52</v>
      </c>
      <c r="B54" s="167">
        <v>20</v>
      </c>
      <c r="C54" s="122">
        <f>SUM(C55)</f>
        <v>20</v>
      </c>
    </row>
    <row r="55" spans="1:3" ht="37.5" x14ac:dyDescent="0.2">
      <c r="A55" s="72" t="s">
        <v>173</v>
      </c>
      <c r="B55" s="99">
        <v>20</v>
      </c>
      <c r="C55" s="175">
        <f>IF(C56&gt;2,20,C56*10)</f>
        <v>20</v>
      </c>
    </row>
    <row r="56" spans="1:3" ht="37.5" x14ac:dyDescent="0.2">
      <c r="A56" s="142" t="s">
        <v>187</v>
      </c>
      <c r="B56" s="139"/>
      <c r="C56" s="106">
        <v>2</v>
      </c>
    </row>
    <row r="57" spans="1:3" x14ac:dyDescent="0.2">
      <c r="A57" s="66" t="s">
        <v>111</v>
      </c>
      <c r="B57" s="67">
        <v>5</v>
      </c>
      <c r="C57" s="145">
        <f>C58/20</f>
        <v>5</v>
      </c>
    </row>
    <row r="58" spans="1:3" ht="37.5" x14ac:dyDescent="0.2">
      <c r="A58" s="84" t="s">
        <v>118</v>
      </c>
      <c r="B58" s="71">
        <v>100</v>
      </c>
      <c r="C58" s="178">
        <f>SUM(C59,C61,C63,C65)</f>
        <v>100</v>
      </c>
    </row>
    <row r="59" spans="1:3" ht="37.5" x14ac:dyDescent="0.2">
      <c r="A59" s="109" t="s">
        <v>201</v>
      </c>
      <c r="B59" s="91">
        <v>25</v>
      </c>
      <c r="C59" s="91">
        <f>C60/4</f>
        <v>25</v>
      </c>
    </row>
    <row r="60" spans="1:3" ht="37.5" x14ac:dyDescent="0.2">
      <c r="A60" s="136" t="s">
        <v>196</v>
      </c>
      <c r="B60" s="123"/>
      <c r="C60" s="118">
        <v>100</v>
      </c>
    </row>
    <row r="61" spans="1:3" ht="37.5" x14ac:dyDescent="0.2">
      <c r="A61" s="109" t="s">
        <v>200</v>
      </c>
      <c r="B61" s="91">
        <v>25</v>
      </c>
      <c r="C61" s="91">
        <f>C62/4</f>
        <v>25</v>
      </c>
    </row>
    <row r="62" spans="1:3" x14ac:dyDescent="0.2">
      <c r="A62" s="137" t="s">
        <v>197</v>
      </c>
      <c r="B62" s="123"/>
      <c r="C62" s="118">
        <v>100</v>
      </c>
    </row>
    <row r="63" spans="1:3" ht="56.25" x14ac:dyDescent="0.2">
      <c r="A63" s="109" t="s">
        <v>308</v>
      </c>
      <c r="B63" s="91">
        <v>25</v>
      </c>
      <c r="C63" s="91">
        <f>C64/4</f>
        <v>25</v>
      </c>
    </row>
    <row r="64" spans="1:3" ht="37.5" x14ac:dyDescent="0.2">
      <c r="A64" s="137" t="s">
        <v>198</v>
      </c>
      <c r="B64" s="123"/>
      <c r="C64" s="118">
        <v>100</v>
      </c>
    </row>
    <row r="65" spans="1:3" ht="37.5" x14ac:dyDescent="0.2">
      <c r="A65" s="109" t="s">
        <v>309</v>
      </c>
      <c r="B65" s="91">
        <v>25</v>
      </c>
      <c r="C65" s="91">
        <f>C66/4</f>
        <v>25</v>
      </c>
    </row>
    <row r="66" spans="1:3" x14ac:dyDescent="0.2">
      <c r="A66" s="137" t="s">
        <v>199</v>
      </c>
      <c r="B66" s="123"/>
      <c r="C66" s="118">
        <v>100</v>
      </c>
    </row>
    <row r="67" spans="1:3" ht="37.5" x14ac:dyDescent="0.2">
      <c r="A67" s="85" t="s">
        <v>112</v>
      </c>
      <c r="B67" s="75"/>
      <c r="C67" s="159"/>
    </row>
    <row r="68" spans="1:3" x14ac:dyDescent="0.2">
      <c r="A68" s="86" t="s">
        <v>167</v>
      </c>
      <c r="B68" s="87"/>
      <c r="C68" s="179"/>
    </row>
    <row r="69" spans="1:3" x14ac:dyDescent="0.2">
      <c r="A69" s="66" t="s">
        <v>113</v>
      </c>
      <c r="B69" s="83">
        <v>5</v>
      </c>
      <c r="C69" s="145">
        <f>C70/20</f>
        <v>5</v>
      </c>
    </row>
    <row r="70" spans="1:3" ht="56.25" x14ac:dyDescent="0.2">
      <c r="A70" s="70" t="s">
        <v>164</v>
      </c>
      <c r="B70" s="71">
        <v>100</v>
      </c>
      <c r="C70" s="121">
        <f>SUM(C71,C74,C81)</f>
        <v>100</v>
      </c>
    </row>
    <row r="71" spans="1:3" ht="37.5" x14ac:dyDescent="0.2">
      <c r="A71" s="107" t="s">
        <v>62</v>
      </c>
      <c r="B71" s="167">
        <v>20</v>
      </c>
      <c r="C71" s="122">
        <f>SUM(C72:C73)</f>
        <v>20</v>
      </c>
    </row>
    <row r="72" spans="1:3" x14ac:dyDescent="0.2">
      <c r="A72" s="72" t="s">
        <v>114</v>
      </c>
      <c r="B72" s="99">
        <v>20</v>
      </c>
      <c r="C72" s="123">
        <v>20</v>
      </c>
    </row>
    <row r="73" spans="1:3" ht="37.5" x14ac:dyDescent="0.2">
      <c r="A73" s="72" t="s">
        <v>115</v>
      </c>
      <c r="B73" s="99">
        <v>10</v>
      </c>
      <c r="C73" s="123"/>
    </row>
    <row r="74" spans="1:3" ht="37.5" x14ac:dyDescent="0.2">
      <c r="A74" s="107" t="s">
        <v>303</v>
      </c>
      <c r="B74" s="167">
        <v>20</v>
      </c>
      <c r="C74" s="122">
        <f>IF(SUM(C76*3.4,C77*2.7,C78*2,C79*1.3,C80*0)&gt;20,20,SUM(C76*3.4,C77*2.7,C78*2,C79*1.3,C80*0))</f>
        <v>20</v>
      </c>
    </row>
    <row r="75" spans="1:3" ht="93.75" x14ac:dyDescent="0.2">
      <c r="A75" s="72" t="s">
        <v>310</v>
      </c>
      <c r="B75" s="99"/>
      <c r="C75" s="175"/>
    </row>
    <row r="76" spans="1:3" x14ac:dyDescent="0.2">
      <c r="A76" s="135" t="s">
        <v>235</v>
      </c>
      <c r="B76" s="133"/>
      <c r="C76" s="123">
        <v>6</v>
      </c>
    </row>
    <row r="77" spans="1:3" x14ac:dyDescent="0.2">
      <c r="A77" s="135" t="s">
        <v>236</v>
      </c>
      <c r="B77" s="133"/>
      <c r="C77" s="123">
        <v>0</v>
      </c>
    </row>
    <row r="78" spans="1:3" x14ac:dyDescent="0.2">
      <c r="A78" s="135" t="s">
        <v>237</v>
      </c>
      <c r="B78" s="133"/>
      <c r="C78" s="123">
        <v>0</v>
      </c>
    </row>
    <row r="79" spans="1:3" x14ac:dyDescent="0.2">
      <c r="A79" s="135" t="s">
        <v>238</v>
      </c>
      <c r="B79" s="133"/>
      <c r="C79" s="123">
        <v>0</v>
      </c>
    </row>
    <row r="80" spans="1:3" x14ac:dyDescent="0.2">
      <c r="A80" s="135" t="s">
        <v>239</v>
      </c>
      <c r="B80" s="133"/>
      <c r="C80" s="123">
        <v>0</v>
      </c>
    </row>
    <row r="81" spans="1:3" x14ac:dyDescent="0.2">
      <c r="A81" s="107" t="s">
        <v>306</v>
      </c>
      <c r="B81" s="167">
        <v>60</v>
      </c>
      <c r="C81" s="122">
        <f>IF(C82&gt;80,60,IF(C82&lt;50,0,45+((C82-50)/2)))</f>
        <v>60</v>
      </c>
    </row>
    <row r="82" spans="1:3" x14ac:dyDescent="0.2">
      <c r="A82" s="72" t="s">
        <v>305</v>
      </c>
      <c r="B82" s="99"/>
      <c r="C82" s="175">
        <f>C83</f>
        <v>80</v>
      </c>
    </row>
    <row r="83" spans="1:3" x14ac:dyDescent="0.2">
      <c r="A83" s="138" t="s">
        <v>304</v>
      </c>
      <c r="B83" s="139"/>
      <c r="C83" s="180">
        <v>80</v>
      </c>
    </row>
    <row r="84" spans="1:3" x14ac:dyDescent="0.2">
      <c r="A84" s="66" t="s">
        <v>116</v>
      </c>
      <c r="B84" s="67">
        <v>10</v>
      </c>
      <c r="C84" s="145">
        <f>C85/10</f>
        <v>10</v>
      </c>
    </row>
    <row r="85" spans="1:3" ht="37.5" x14ac:dyDescent="0.2">
      <c r="A85" s="70" t="s">
        <v>165</v>
      </c>
      <c r="B85" s="71">
        <v>100</v>
      </c>
      <c r="C85" s="121">
        <f>SUM(C86,C88)</f>
        <v>100</v>
      </c>
    </row>
    <row r="86" spans="1:3" x14ac:dyDescent="0.2">
      <c r="A86" s="107" t="s">
        <v>53</v>
      </c>
      <c r="B86" s="167">
        <v>50</v>
      </c>
      <c r="C86" s="122">
        <f>(C87/55)*50</f>
        <v>50</v>
      </c>
    </row>
    <row r="87" spans="1:3" x14ac:dyDescent="0.2">
      <c r="A87" s="135" t="s">
        <v>240</v>
      </c>
      <c r="B87" s="140"/>
      <c r="C87" s="123">
        <v>55</v>
      </c>
    </row>
    <row r="88" spans="1:3" x14ac:dyDescent="0.2">
      <c r="A88" s="107" t="s">
        <v>117</v>
      </c>
      <c r="B88" s="167">
        <v>50</v>
      </c>
      <c r="C88" s="122">
        <f>C89/2</f>
        <v>50</v>
      </c>
    </row>
    <row r="89" spans="1:3" x14ac:dyDescent="0.2">
      <c r="A89" s="142" t="s">
        <v>241</v>
      </c>
      <c r="B89" s="141"/>
      <c r="C89" s="124">
        <v>100</v>
      </c>
    </row>
    <row r="90" spans="1:3" x14ac:dyDescent="0.2">
      <c r="A90" s="37" t="s">
        <v>119</v>
      </c>
      <c r="B90" s="29">
        <v>5</v>
      </c>
      <c r="C90" s="145">
        <f>C91/20</f>
        <v>5</v>
      </c>
    </row>
    <row r="91" spans="1:3" ht="37.5" x14ac:dyDescent="0.2">
      <c r="A91" s="84" t="s">
        <v>166</v>
      </c>
      <c r="B91" s="71">
        <v>100</v>
      </c>
      <c r="C91" s="71">
        <f>SUM(C92,C96)</f>
        <v>100</v>
      </c>
    </row>
    <row r="92" spans="1:3" x14ac:dyDescent="0.2">
      <c r="A92" s="111" t="s">
        <v>120</v>
      </c>
      <c r="B92" s="91">
        <v>70</v>
      </c>
      <c r="C92" s="91">
        <f>IF(C93&gt;80,70,C93/80*70)</f>
        <v>70</v>
      </c>
    </row>
    <row r="93" spans="1:3" x14ac:dyDescent="0.2">
      <c r="A93" s="90" t="s">
        <v>189</v>
      </c>
      <c r="B93" s="91"/>
      <c r="C93" s="91">
        <f>C95/C94*100</f>
        <v>80</v>
      </c>
    </row>
    <row r="94" spans="1:3" ht="37.5" x14ac:dyDescent="0.2">
      <c r="A94" s="128" t="s">
        <v>311</v>
      </c>
      <c r="B94" s="130"/>
      <c r="C94" s="181">
        <v>1000</v>
      </c>
    </row>
    <row r="95" spans="1:3" x14ac:dyDescent="0.2">
      <c r="A95" s="143" t="s">
        <v>188</v>
      </c>
      <c r="B95" s="130"/>
      <c r="C95" s="118">
        <v>800</v>
      </c>
    </row>
    <row r="96" spans="1:3" ht="37.5" x14ac:dyDescent="0.2">
      <c r="A96" s="112" t="s">
        <v>121</v>
      </c>
      <c r="B96" s="91">
        <v>30</v>
      </c>
      <c r="C96" s="91">
        <f>SUM(C97*3)</f>
        <v>30</v>
      </c>
    </row>
    <row r="97" spans="1:3" x14ac:dyDescent="0.2">
      <c r="A97" s="131" t="s">
        <v>190</v>
      </c>
      <c r="B97" s="144"/>
      <c r="C97" s="106">
        <v>10</v>
      </c>
    </row>
  </sheetData>
  <mergeCells count="2">
    <mergeCell ref="A2:B2"/>
    <mergeCell ref="A1:C1"/>
  </mergeCells>
  <pageMargins left="0.51181102362204722" right="0.31496062992125984" top="0.74803149606299213" bottom="0.15748031496062992" header="0.31496062992125984" footer="0.31496062992125984"/>
  <pageSetup paperSize="9" scale="90" orientation="portrait" verticalDpi="2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23"/>
  <sheetViews>
    <sheetView view="pageBreakPreview" zoomScaleSheetLayoutView="100" workbookViewId="0">
      <selection activeCell="C2" sqref="C2:C22"/>
    </sheetView>
  </sheetViews>
  <sheetFormatPr defaultRowHeight="18.75" x14ac:dyDescent="0.2"/>
  <cols>
    <col min="1" max="1" width="72.5" style="49" customWidth="1"/>
    <col min="2" max="2" width="9" style="49"/>
    <col min="3" max="3" width="11.75" style="103" customWidth="1"/>
    <col min="4" max="16384" width="9" style="4"/>
  </cols>
  <sheetData>
    <row r="1" spans="1:3" ht="37.5" x14ac:dyDescent="0.2">
      <c r="A1" s="125" t="s">
        <v>0</v>
      </c>
      <c r="B1" s="125" t="s">
        <v>1</v>
      </c>
      <c r="C1" s="64" t="s">
        <v>175</v>
      </c>
    </row>
    <row r="2" spans="1:3" x14ac:dyDescent="0.2">
      <c r="A2" s="116" t="s">
        <v>67</v>
      </c>
      <c r="B2" s="125">
        <v>15</v>
      </c>
      <c r="C2" s="82">
        <f>SUM(C3,C15,C20)</f>
        <v>15</v>
      </c>
    </row>
    <row r="3" spans="1:3" x14ac:dyDescent="0.2">
      <c r="A3" s="37" t="s">
        <v>122</v>
      </c>
      <c r="B3" s="29">
        <v>5</v>
      </c>
      <c r="C3" s="149">
        <f>C4/20</f>
        <v>5</v>
      </c>
    </row>
    <row r="4" spans="1:3" ht="131.25" x14ac:dyDescent="0.2">
      <c r="A4" s="70" t="s">
        <v>168</v>
      </c>
      <c r="B4" s="93">
        <v>100</v>
      </c>
      <c r="C4" s="93">
        <f>SUM(C5,C12)</f>
        <v>100</v>
      </c>
    </row>
    <row r="5" spans="1:3" x14ac:dyDescent="0.2">
      <c r="A5" s="107" t="s">
        <v>123</v>
      </c>
      <c r="B5" s="89">
        <v>50</v>
      </c>
      <c r="C5" s="89">
        <f>SUM(C6:C8)</f>
        <v>50</v>
      </c>
    </row>
    <row r="6" spans="1:3" ht="75" x14ac:dyDescent="0.2">
      <c r="A6" s="72" t="s">
        <v>152</v>
      </c>
      <c r="B6" s="100">
        <v>10</v>
      </c>
      <c r="C6" s="113">
        <v>10</v>
      </c>
    </row>
    <row r="7" spans="1:3" ht="56.25" x14ac:dyDescent="0.2">
      <c r="A7" s="72" t="s">
        <v>125</v>
      </c>
      <c r="B7" s="100">
        <v>10</v>
      </c>
      <c r="C7" s="113">
        <v>10</v>
      </c>
    </row>
    <row r="8" spans="1:3" x14ac:dyDescent="0.2">
      <c r="A8" s="72" t="s">
        <v>124</v>
      </c>
      <c r="B8" s="100">
        <v>30</v>
      </c>
      <c r="C8" s="113">
        <v>30</v>
      </c>
    </row>
    <row r="9" spans="1:3" x14ac:dyDescent="0.2">
      <c r="A9" s="72" t="s">
        <v>153</v>
      </c>
      <c r="B9" s="73">
        <v>30</v>
      </c>
      <c r="C9" s="100"/>
    </row>
    <row r="10" spans="1:3" x14ac:dyDescent="0.2">
      <c r="A10" s="72" t="s">
        <v>154</v>
      </c>
      <c r="B10" s="73">
        <v>15</v>
      </c>
      <c r="C10" s="100"/>
    </row>
    <row r="11" spans="1:3" x14ac:dyDescent="0.2">
      <c r="A11" s="72" t="s">
        <v>155</v>
      </c>
      <c r="B11" s="73">
        <v>10</v>
      </c>
      <c r="C11" s="100"/>
    </row>
    <row r="12" spans="1:3" ht="37.5" x14ac:dyDescent="0.2">
      <c r="A12" s="107" t="s">
        <v>126</v>
      </c>
      <c r="B12" s="89">
        <v>50</v>
      </c>
      <c r="C12" s="113">
        <v>50</v>
      </c>
    </row>
    <row r="13" spans="1:3" x14ac:dyDescent="0.2">
      <c r="A13" s="94" t="s">
        <v>156</v>
      </c>
      <c r="B13" s="81"/>
      <c r="C13" s="101"/>
    </row>
    <row r="14" spans="1:3" ht="56.25" x14ac:dyDescent="0.2">
      <c r="A14" s="95" t="s">
        <v>242</v>
      </c>
      <c r="B14" s="96"/>
      <c r="C14" s="102"/>
    </row>
    <row r="15" spans="1:3" x14ac:dyDescent="0.2">
      <c r="A15" s="66" t="s">
        <v>127</v>
      </c>
      <c r="B15" s="67">
        <v>5</v>
      </c>
      <c r="C15" s="150">
        <f>C16/20</f>
        <v>5</v>
      </c>
    </row>
    <row r="16" spans="1:3" x14ac:dyDescent="0.2">
      <c r="A16" s="70" t="s">
        <v>2</v>
      </c>
      <c r="B16" s="93">
        <v>100</v>
      </c>
      <c r="C16" s="93">
        <f>SUM(C17:C19)</f>
        <v>100</v>
      </c>
    </row>
    <row r="17" spans="1:3" ht="37.5" x14ac:dyDescent="0.2">
      <c r="A17" s="107" t="s">
        <v>157</v>
      </c>
      <c r="B17" s="89">
        <v>30</v>
      </c>
      <c r="C17" s="113">
        <v>30</v>
      </c>
    </row>
    <row r="18" spans="1:3" x14ac:dyDescent="0.2">
      <c r="A18" s="107" t="s">
        <v>3</v>
      </c>
      <c r="B18" s="89">
        <v>30</v>
      </c>
      <c r="C18" s="113">
        <v>30</v>
      </c>
    </row>
    <row r="19" spans="1:3" x14ac:dyDescent="0.2">
      <c r="A19" s="114" t="s">
        <v>4</v>
      </c>
      <c r="B19" s="110">
        <v>40</v>
      </c>
      <c r="C19" s="115">
        <v>40</v>
      </c>
    </row>
    <row r="20" spans="1:3" x14ac:dyDescent="0.2">
      <c r="A20" s="37" t="s">
        <v>128</v>
      </c>
      <c r="B20" s="29">
        <v>5</v>
      </c>
      <c r="C20" s="149">
        <f>C21/20</f>
        <v>5</v>
      </c>
    </row>
    <row r="21" spans="1:3" ht="37.5" x14ac:dyDescent="0.2">
      <c r="A21" s="84" t="s">
        <v>312</v>
      </c>
      <c r="B21" s="71">
        <v>100</v>
      </c>
      <c r="C21" s="184">
        <v>100</v>
      </c>
    </row>
    <row r="22" spans="1:3" ht="262.5" x14ac:dyDescent="0.2">
      <c r="A22" s="74" t="s">
        <v>313</v>
      </c>
      <c r="B22" s="91"/>
      <c r="C22" s="91"/>
    </row>
    <row r="23" spans="1:3" x14ac:dyDescent="0.2">
      <c r="A23" s="4"/>
    </row>
  </sheetData>
  <pageMargins left="0.70866141732283472" right="0.51181102362204722" top="0.55118110236220474" bottom="0.15748031496062992" header="0.31496062992125984" footer="0.31496062992125984"/>
  <pageSetup paperSize="9" scale="90" orientation="portrait" verticalDpi="200" r:id="rId1"/>
  <rowBreaks count="1" manualBreakCount="1">
    <brk id="1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128"/>
  <sheetViews>
    <sheetView view="pageBreakPreview" topLeftCell="A121" zoomScale="120" zoomScaleNormal="130" zoomScaleSheetLayoutView="120" workbookViewId="0">
      <selection activeCell="C9" sqref="C9"/>
    </sheetView>
  </sheetViews>
  <sheetFormatPr defaultColWidth="55.375" defaultRowHeight="15" x14ac:dyDescent="0.25"/>
  <cols>
    <col min="1" max="1" width="72" style="51" customWidth="1"/>
    <col min="2" max="2" width="11.25" style="51" customWidth="1"/>
    <col min="3" max="3" width="11.25" style="162" customWidth="1"/>
    <col min="4" max="16384" width="55.375" style="38"/>
  </cols>
  <sheetData>
    <row r="1" spans="1:3" ht="37.5" x14ac:dyDescent="0.25">
      <c r="A1" s="125" t="s">
        <v>0</v>
      </c>
      <c r="B1" s="125" t="s">
        <v>1</v>
      </c>
      <c r="C1" s="168" t="s">
        <v>175</v>
      </c>
    </row>
    <row r="2" spans="1:3" ht="18.75" x14ac:dyDescent="0.25">
      <c r="A2" s="116" t="s">
        <v>191</v>
      </c>
      <c r="B2" s="125">
        <v>35</v>
      </c>
      <c r="C2" s="153">
        <f>SUM(C3,C17,C21,C27,C99,C107)</f>
        <v>35</v>
      </c>
    </row>
    <row r="3" spans="1:3" ht="21.75" customHeight="1" x14ac:dyDescent="0.25">
      <c r="A3" s="37" t="s">
        <v>129</v>
      </c>
      <c r="B3" s="29">
        <v>10</v>
      </c>
      <c r="C3" s="149">
        <f>C4/10</f>
        <v>10</v>
      </c>
    </row>
    <row r="4" spans="1:3" ht="37.5" x14ac:dyDescent="0.25">
      <c r="A4" s="70" t="s">
        <v>130</v>
      </c>
      <c r="B4" s="93">
        <v>100</v>
      </c>
      <c r="C4" s="93">
        <f>SUM(C5,C12)</f>
        <v>100</v>
      </c>
    </row>
    <row r="5" spans="1:3" ht="37.5" x14ac:dyDescent="0.25">
      <c r="A5" s="107" t="s">
        <v>59</v>
      </c>
      <c r="B5" s="167">
        <v>50</v>
      </c>
      <c r="C5" s="167">
        <f>SUM(C6,C8,C10)</f>
        <v>50</v>
      </c>
    </row>
    <row r="6" spans="1:3" ht="37.5" x14ac:dyDescent="0.25">
      <c r="A6" s="88" t="s">
        <v>5</v>
      </c>
      <c r="B6" s="108">
        <v>22</v>
      </c>
      <c r="C6" s="167">
        <f>C7*2</f>
        <v>22</v>
      </c>
    </row>
    <row r="7" spans="1:3" ht="18.75" x14ac:dyDescent="0.25">
      <c r="A7" s="135" t="s">
        <v>243</v>
      </c>
      <c r="B7" s="133"/>
      <c r="C7" s="113">
        <v>11</v>
      </c>
    </row>
    <row r="8" spans="1:3" ht="37.5" x14ac:dyDescent="0.25">
      <c r="A8" s="88" t="s">
        <v>6</v>
      </c>
      <c r="B8" s="108">
        <v>22</v>
      </c>
      <c r="C8" s="167">
        <f>C9*2</f>
        <v>22</v>
      </c>
    </row>
    <row r="9" spans="1:3" ht="18.75" x14ac:dyDescent="0.25">
      <c r="A9" s="164" t="s">
        <v>244</v>
      </c>
      <c r="B9" s="163"/>
      <c r="C9" s="113">
        <v>11</v>
      </c>
    </row>
    <row r="10" spans="1:3" ht="56.25" x14ac:dyDescent="0.25">
      <c r="A10" s="88" t="s">
        <v>202</v>
      </c>
      <c r="B10" s="108" t="s">
        <v>7</v>
      </c>
      <c r="C10" s="167">
        <f>C11*3</f>
        <v>6</v>
      </c>
    </row>
    <row r="11" spans="1:3" ht="18.75" x14ac:dyDescent="0.25">
      <c r="A11" s="135" t="s">
        <v>245</v>
      </c>
      <c r="B11" s="133"/>
      <c r="C11" s="113">
        <v>2</v>
      </c>
    </row>
    <row r="12" spans="1:3" ht="37.5" x14ac:dyDescent="0.25">
      <c r="A12" s="107" t="s">
        <v>86</v>
      </c>
      <c r="B12" s="167">
        <v>50</v>
      </c>
      <c r="C12" s="167">
        <f>SUM(C13:C16)</f>
        <v>50</v>
      </c>
    </row>
    <row r="13" spans="1:3" ht="37.5" x14ac:dyDescent="0.25">
      <c r="A13" s="72" t="s">
        <v>203</v>
      </c>
      <c r="B13" s="99" t="s">
        <v>8</v>
      </c>
      <c r="C13" s="113">
        <v>20</v>
      </c>
    </row>
    <row r="14" spans="1:3" ht="18.75" x14ac:dyDescent="0.25">
      <c r="A14" s="72" t="s">
        <v>9</v>
      </c>
      <c r="B14" s="99">
        <v>4</v>
      </c>
      <c r="C14" s="113">
        <v>4</v>
      </c>
    </row>
    <row r="15" spans="1:3" ht="56.25" x14ac:dyDescent="0.25">
      <c r="A15" s="72" t="s">
        <v>204</v>
      </c>
      <c r="B15" s="99">
        <v>6</v>
      </c>
      <c r="C15" s="113">
        <v>6</v>
      </c>
    </row>
    <row r="16" spans="1:3" ht="56.25" x14ac:dyDescent="0.25">
      <c r="A16" s="151" t="s">
        <v>205</v>
      </c>
      <c r="B16" s="152" t="s">
        <v>8</v>
      </c>
      <c r="C16" s="115">
        <v>20</v>
      </c>
    </row>
    <row r="17" spans="1:3" ht="43.5" customHeight="1" x14ac:dyDescent="0.25">
      <c r="A17" s="37" t="s">
        <v>138</v>
      </c>
      <c r="B17" s="29">
        <v>7</v>
      </c>
      <c r="C17" s="149">
        <f>C18*0.07</f>
        <v>7.0000000000000009</v>
      </c>
    </row>
    <row r="18" spans="1:3" ht="56.25" x14ac:dyDescent="0.25">
      <c r="A18" s="70" t="s">
        <v>131</v>
      </c>
      <c r="B18" s="93">
        <v>100</v>
      </c>
      <c r="C18" s="93">
        <f>SUM(C19:C20)</f>
        <v>100</v>
      </c>
    </row>
    <row r="19" spans="1:3" ht="21.75" customHeight="1" x14ac:dyDescent="0.25">
      <c r="A19" s="107" t="s">
        <v>10</v>
      </c>
      <c r="B19" s="167">
        <v>30</v>
      </c>
      <c r="C19" s="113">
        <v>30</v>
      </c>
    </row>
    <row r="20" spans="1:3" ht="37.5" x14ac:dyDescent="0.25">
      <c r="A20" s="114" t="s">
        <v>30</v>
      </c>
      <c r="B20" s="110">
        <v>70</v>
      </c>
      <c r="C20" s="115">
        <v>70</v>
      </c>
    </row>
    <row r="21" spans="1:3" ht="37.5" x14ac:dyDescent="0.25">
      <c r="A21" s="37" t="s">
        <v>132</v>
      </c>
      <c r="B21" s="29">
        <v>5</v>
      </c>
      <c r="C21" s="149">
        <f>C22/20</f>
        <v>5</v>
      </c>
    </row>
    <row r="22" spans="1:3" ht="37.5" x14ac:dyDescent="0.25">
      <c r="A22" s="53" t="s">
        <v>136</v>
      </c>
      <c r="B22" s="55">
        <f>SUM(B23:B26)</f>
        <v>100</v>
      </c>
      <c r="C22" s="55">
        <f>SUM(C23:C26)</f>
        <v>100</v>
      </c>
    </row>
    <row r="23" spans="1:3" ht="56.25" x14ac:dyDescent="0.25">
      <c r="A23" s="154" t="s">
        <v>54</v>
      </c>
      <c r="B23" s="155">
        <v>30</v>
      </c>
      <c r="C23" s="161">
        <v>30</v>
      </c>
    </row>
    <row r="24" spans="1:3" ht="75" x14ac:dyDescent="0.25">
      <c r="A24" s="107" t="s">
        <v>134</v>
      </c>
      <c r="B24" s="108">
        <v>20</v>
      </c>
      <c r="C24" s="113">
        <v>20</v>
      </c>
    </row>
    <row r="25" spans="1:3" ht="37.5" x14ac:dyDescent="0.25">
      <c r="A25" s="107" t="s">
        <v>11</v>
      </c>
      <c r="B25" s="108">
        <v>30</v>
      </c>
      <c r="C25" s="113">
        <v>30</v>
      </c>
    </row>
    <row r="26" spans="1:3" ht="21" customHeight="1" x14ac:dyDescent="0.25">
      <c r="A26" s="114" t="s">
        <v>135</v>
      </c>
      <c r="B26" s="156">
        <v>20</v>
      </c>
      <c r="C26" s="115">
        <v>20</v>
      </c>
    </row>
    <row r="27" spans="1:3" ht="21.75" customHeight="1" x14ac:dyDescent="0.25">
      <c r="A27" s="37" t="s">
        <v>137</v>
      </c>
      <c r="B27" s="29">
        <v>5</v>
      </c>
      <c r="C27" s="149">
        <f>C28/20</f>
        <v>5</v>
      </c>
    </row>
    <row r="28" spans="1:3" ht="37.5" x14ac:dyDescent="0.25">
      <c r="A28" s="70" t="s">
        <v>141</v>
      </c>
      <c r="B28" s="93">
        <v>100</v>
      </c>
      <c r="C28" s="93">
        <v>100</v>
      </c>
    </row>
    <row r="29" spans="1:3" ht="37.5" x14ac:dyDescent="0.25">
      <c r="A29" s="112" t="s">
        <v>301</v>
      </c>
      <c r="B29" s="167">
        <v>30</v>
      </c>
      <c r="C29" s="167">
        <f>SUM(C30,C42)</f>
        <v>30</v>
      </c>
    </row>
    <row r="30" spans="1:3" ht="21" customHeight="1" x14ac:dyDescent="0.25">
      <c r="A30" s="88" t="s">
        <v>302</v>
      </c>
      <c r="B30" s="167">
        <v>15</v>
      </c>
      <c r="C30" s="167">
        <f>IF(C41&gt;=100,15,IF(C41&gt;=90,13,IF(C41&gt;=80,11,IF(C41&gt;=70,9,7))))</f>
        <v>15</v>
      </c>
    </row>
    <row r="31" spans="1:3" ht="18.75" x14ac:dyDescent="0.25">
      <c r="A31" s="88" t="s">
        <v>253</v>
      </c>
      <c r="B31" s="169"/>
      <c r="C31" s="167"/>
    </row>
    <row r="32" spans="1:3" ht="37.5" x14ac:dyDescent="0.25">
      <c r="A32" s="88" t="s">
        <v>254</v>
      </c>
      <c r="B32" s="169"/>
      <c r="C32" s="167"/>
    </row>
    <row r="33" spans="1:3" ht="56.25" x14ac:dyDescent="0.25">
      <c r="A33" s="88" t="s">
        <v>255</v>
      </c>
      <c r="B33" s="169"/>
      <c r="C33" s="167"/>
    </row>
    <row r="34" spans="1:3" ht="37.5" x14ac:dyDescent="0.25">
      <c r="A34" s="88" t="s">
        <v>256</v>
      </c>
      <c r="B34" s="169"/>
      <c r="C34" s="167"/>
    </row>
    <row r="35" spans="1:3" ht="18.75" x14ac:dyDescent="0.25">
      <c r="A35" s="88" t="s">
        <v>257</v>
      </c>
      <c r="B35" s="169"/>
      <c r="C35" s="167"/>
    </row>
    <row r="36" spans="1:3" ht="21" customHeight="1" x14ac:dyDescent="0.25">
      <c r="A36" s="88" t="s">
        <v>261</v>
      </c>
      <c r="B36" s="169"/>
      <c r="C36" s="167"/>
    </row>
    <row r="37" spans="1:3" ht="21" customHeight="1" x14ac:dyDescent="0.25">
      <c r="A37" s="88" t="s">
        <v>262</v>
      </c>
      <c r="B37" s="169"/>
      <c r="C37" s="167"/>
    </row>
    <row r="38" spans="1:3" ht="21" customHeight="1" x14ac:dyDescent="0.25">
      <c r="A38" s="88" t="s">
        <v>258</v>
      </c>
      <c r="B38" s="169"/>
      <c r="C38" s="167"/>
    </row>
    <row r="39" spans="1:3" ht="21" customHeight="1" x14ac:dyDescent="0.25">
      <c r="A39" s="88" t="s">
        <v>260</v>
      </c>
      <c r="B39" s="169"/>
      <c r="C39" s="167"/>
    </row>
    <row r="40" spans="1:3" ht="21" customHeight="1" x14ac:dyDescent="0.25">
      <c r="A40" s="88" t="s">
        <v>259</v>
      </c>
      <c r="B40" s="169"/>
      <c r="C40" s="167"/>
    </row>
    <row r="41" spans="1:3" ht="21" customHeight="1" x14ac:dyDescent="0.25">
      <c r="A41" s="135" t="s">
        <v>263</v>
      </c>
      <c r="B41" s="133"/>
      <c r="C41" s="113">
        <v>100</v>
      </c>
    </row>
    <row r="42" spans="1:3" ht="21" customHeight="1" x14ac:dyDescent="0.25">
      <c r="A42" s="107" t="s">
        <v>252</v>
      </c>
      <c r="B42" s="167">
        <v>15</v>
      </c>
      <c r="C42" s="167">
        <f>IF(C51&gt;=100,15,IF(C51&gt;=90,13,IF(C51&gt;=80,11,IF(C51&gt;=70,9,7))))</f>
        <v>15</v>
      </c>
    </row>
    <row r="43" spans="1:3" ht="37.5" x14ac:dyDescent="0.25">
      <c r="A43" s="88" t="s">
        <v>264</v>
      </c>
      <c r="B43" s="76"/>
      <c r="C43" s="167"/>
    </row>
    <row r="44" spans="1:3" ht="56.25" x14ac:dyDescent="0.25">
      <c r="A44" s="76" t="s">
        <v>265</v>
      </c>
      <c r="B44" s="76"/>
      <c r="C44" s="167"/>
    </row>
    <row r="45" spans="1:3" ht="18.75" x14ac:dyDescent="0.25">
      <c r="A45" s="88" t="s">
        <v>266</v>
      </c>
      <c r="B45" s="76"/>
      <c r="C45" s="167"/>
    </row>
    <row r="46" spans="1:3" ht="18.75" x14ac:dyDescent="0.25">
      <c r="A46" s="88" t="s">
        <v>261</v>
      </c>
      <c r="B46" s="76"/>
      <c r="C46" s="167"/>
    </row>
    <row r="47" spans="1:3" ht="18.75" x14ac:dyDescent="0.25">
      <c r="A47" s="88" t="s">
        <v>262</v>
      </c>
      <c r="B47" s="76"/>
      <c r="C47" s="167"/>
    </row>
    <row r="48" spans="1:3" ht="18.75" x14ac:dyDescent="0.25">
      <c r="A48" s="88" t="s">
        <v>258</v>
      </c>
      <c r="B48" s="76"/>
      <c r="C48" s="167"/>
    </row>
    <row r="49" spans="1:3" ht="18.75" x14ac:dyDescent="0.25">
      <c r="A49" s="88" t="s">
        <v>260</v>
      </c>
      <c r="B49" s="76"/>
      <c r="C49" s="167"/>
    </row>
    <row r="50" spans="1:3" ht="21" customHeight="1" x14ac:dyDescent="0.25">
      <c r="A50" s="88" t="s">
        <v>259</v>
      </c>
      <c r="B50" s="76"/>
      <c r="C50" s="167"/>
    </row>
    <row r="51" spans="1:3" ht="21" customHeight="1" x14ac:dyDescent="0.25">
      <c r="A51" s="135" t="s">
        <v>267</v>
      </c>
      <c r="B51" s="129"/>
      <c r="C51" s="113">
        <v>100</v>
      </c>
    </row>
    <row r="52" spans="1:3" s="117" customFormat="1" ht="18.75" x14ac:dyDescent="0.25">
      <c r="A52" s="107" t="s">
        <v>12</v>
      </c>
      <c r="B52" s="167">
        <v>60</v>
      </c>
      <c r="C52" s="167">
        <f>SUM(C53,C79)</f>
        <v>60</v>
      </c>
    </row>
    <row r="53" spans="1:3" ht="18.75" x14ac:dyDescent="0.25">
      <c r="A53" s="107" t="s">
        <v>268</v>
      </c>
      <c r="B53" s="108">
        <v>30</v>
      </c>
      <c r="C53" s="167">
        <f>SUM(C54,C59,C64,C69,C74)</f>
        <v>30</v>
      </c>
    </row>
    <row r="54" spans="1:3" ht="75" x14ac:dyDescent="0.25">
      <c r="A54" s="88" t="s">
        <v>269</v>
      </c>
      <c r="B54" s="108">
        <v>6</v>
      </c>
      <c r="C54" s="113">
        <v>6</v>
      </c>
    </row>
    <row r="55" spans="1:3" ht="18.75" x14ac:dyDescent="0.25">
      <c r="A55" s="88" t="s">
        <v>270</v>
      </c>
      <c r="B55" s="108"/>
      <c r="C55" s="167"/>
    </row>
    <row r="56" spans="1:3" ht="21" customHeight="1" x14ac:dyDescent="0.25">
      <c r="A56" s="88" t="s">
        <v>282</v>
      </c>
      <c r="B56" s="192"/>
      <c r="C56" s="167"/>
    </row>
    <row r="57" spans="1:3" ht="21" customHeight="1" x14ac:dyDescent="0.25">
      <c r="A57" s="88" t="s">
        <v>271</v>
      </c>
      <c r="B57" s="192"/>
      <c r="C57" s="167"/>
    </row>
    <row r="58" spans="1:3" ht="21" customHeight="1" x14ac:dyDescent="0.25">
      <c r="A58" s="88" t="s">
        <v>272</v>
      </c>
      <c r="B58" s="108"/>
      <c r="C58" s="167"/>
    </row>
    <row r="59" spans="1:3" ht="56.25" x14ac:dyDescent="0.25">
      <c r="A59" s="88" t="s">
        <v>273</v>
      </c>
      <c r="B59" s="170">
        <v>6</v>
      </c>
      <c r="C59" s="113">
        <v>6</v>
      </c>
    </row>
    <row r="60" spans="1:3" ht="21" customHeight="1" x14ac:dyDescent="0.25">
      <c r="A60" s="88" t="s">
        <v>270</v>
      </c>
      <c r="B60" s="170"/>
      <c r="C60" s="167"/>
    </row>
    <row r="61" spans="1:3" ht="21" customHeight="1" x14ac:dyDescent="0.25">
      <c r="A61" s="88" t="s">
        <v>282</v>
      </c>
      <c r="B61" s="170"/>
      <c r="C61" s="167"/>
    </row>
    <row r="62" spans="1:3" ht="21" customHeight="1" x14ac:dyDescent="0.25">
      <c r="A62" s="88" t="s">
        <v>271</v>
      </c>
      <c r="B62" s="170"/>
      <c r="C62" s="167"/>
    </row>
    <row r="63" spans="1:3" ht="21" customHeight="1" x14ac:dyDescent="0.25">
      <c r="A63" s="88" t="s">
        <v>272</v>
      </c>
      <c r="B63" s="170"/>
      <c r="C63" s="167"/>
    </row>
    <row r="64" spans="1:3" ht="75" x14ac:dyDescent="0.25">
      <c r="A64" s="88" t="s">
        <v>274</v>
      </c>
      <c r="B64" s="170">
        <v>6</v>
      </c>
      <c r="C64" s="113">
        <v>6</v>
      </c>
    </row>
    <row r="65" spans="1:3" ht="21" customHeight="1" x14ac:dyDescent="0.25">
      <c r="A65" s="88" t="s">
        <v>270</v>
      </c>
      <c r="B65" s="170"/>
      <c r="C65" s="167"/>
    </row>
    <row r="66" spans="1:3" ht="21" customHeight="1" x14ac:dyDescent="0.25">
      <c r="A66" s="88" t="s">
        <v>279</v>
      </c>
      <c r="B66" s="170"/>
      <c r="C66" s="167"/>
    </row>
    <row r="67" spans="1:3" ht="21" customHeight="1" x14ac:dyDescent="0.25">
      <c r="A67" s="88" t="s">
        <v>280</v>
      </c>
      <c r="B67" s="170"/>
      <c r="C67" s="167"/>
    </row>
    <row r="68" spans="1:3" ht="21" customHeight="1" x14ac:dyDescent="0.25">
      <c r="A68" s="88" t="s">
        <v>281</v>
      </c>
      <c r="B68" s="170"/>
      <c r="C68" s="167"/>
    </row>
    <row r="69" spans="1:3" ht="56.25" x14ac:dyDescent="0.25">
      <c r="A69" s="88" t="s">
        <v>275</v>
      </c>
      <c r="B69" s="170">
        <v>6</v>
      </c>
      <c r="C69" s="113">
        <v>6</v>
      </c>
    </row>
    <row r="70" spans="1:3" ht="18.75" x14ac:dyDescent="0.25">
      <c r="A70" s="88" t="s">
        <v>270</v>
      </c>
      <c r="B70" s="170"/>
      <c r="C70" s="167"/>
    </row>
    <row r="71" spans="1:3" ht="18.75" x14ac:dyDescent="0.25">
      <c r="A71" s="88" t="s">
        <v>277</v>
      </c>
      <c r="B71" s="170"/>
      <c r="C71" s="167"/>
    </row>
    <row r="72" spans="1:3" ht="18.75" x14ac:dyDescent="0.25">
      <c r="A72" s="88" t="s">
        <v>280</v>
      </c>
      <c r="B72" s="170"/>
      <c r="C72" s="167"/>
    </row>
    <row r="73" spans="1:3" ht="18.75" x14ac:dyDescent="0.25">
      <c r="A73" s="88" t="s">
        <v>281</v>
      </c>
      <c r="B73" s="170"/>
      <c r="C73" s="167"/>
    </row>
    <row r="74" spans="1:3" ht="37.5" x14ac:dyDescent="0.25">
      <c r="A74" s="88" t="s">
        <v>276</v>
      </c>
      <c r="B74" s="170">
        <v>6</v>
      </c>
      <c r="C74" s="113">
        <v>6</v>
      </c>
    </row>
    <row r="75" spans="1:3" ht="18.75" x14ac:dyDescent="0.25">
      <c r="A75" s="88" t="s">
        <v>270</v>
      </c>
      <c r="B75" s="170"/>
      <c r="C75" s="167"/>
    </row>
    <row r="76" spans="1:3" ht="18.75" x14ac:dyDescent="0.25">
      <c r="A76" s="88" t="s">
        <v>278</v>
      </c>
      <c r="B76" s="170"/>
      <c r="C76" s="167"/>
    </row>
    <row r="77" spans="1:3" ht="18.75" x14ac:dyDescent="0.25">
      <c r="A77" s="88" t="s">
        <v>280</v>
      </c>
      <c r="B77" s="170"/>
      <c r="C77" s="167"/>
    </row>
    <row r="78" spans="1:3" ht="18.75" x14ac:dyDescent="0.25">
      <c r="A78" s="88" t="s">
        <v>281</v>
      </c>
      <c r="B78" s="170"/>
      <c r="C78" s="167"/>
    </row>
    <row r="79" spans="1:3" ht="18.75" x14ac:dyDescent="0.25">
      <c r="A79" s="107" t="s">
        <v>13</v>
      </c>
      <c r="B79" s="167">
        <v>30</v>
      </c>
      <c r="C79" s="167">
        <f>SUM(C80:C84)</f>
        <v>30</v>
      </c>
    </row>
    <row r="80" spans="1:3" ht="37.5" x14ac:dyDescent="0.25">
      <c r="A80" s="88" t="s">
        <v>297</v>
      </c>
      <c r="B80" s="108">
        <v>6</v>
      </c>
      <c r="C80" s="113">
        <v>6</v>
      </c>
    </row>
    <row r="81" spans="1:3" ht="37.5" x14ac:dyDescent="0.25">
      <c r="A81" s="88" t="s">
        <v>298</v>
      </c>
      <c r="B81" s="108">
        <v>6</v>
      </c>
      <c r="C81" s="113">
        <v>6</v>
      </c>
    </row>
    <row r="82" spans="1:3" ht="18.75" x14ac:dyDescent="0.25">
      <c r="A82" s="88" t="s">
        <v>299</v>
      </c>
      <c r="B82" s="108">
        <v>6</v>
      </c>
      <c r="C82" s="113">
        <v>6</v>
      </c>
    </row>
    <row r="83" spans="1:3" ht="37.5" x14ac:dyDescent="0.25">
      <c r="A83" s="88" t="s">
        <v>300</v>
      </c>
      <c r="B83" s="108">
        <v>6</v>
      </c>
      <c r="C83" s="113">
        <v>6</v>
      </c>
    </row>
    <row r="84" spans="1:3" ht="56.25" x14ac:dyDescent="0.25">
      <c r="A84" s="88" t="s">
        <v>283</v>
      </c>
      <c r="B84" s="108">
        <v>6</v>
      </c>
      <c r="C84" s="113">
        <v>6</v>
      </c>
    </row>
    <row r="85" spans="1:3" ht="18.75" x14ac:dyDescent="0.25">
      <c r="A85" s="88" t="s">
        <v>285</v>
      </c>
      <c r="B85" s="76"/>
      <c r="C85" s="167"/>
    </row>
    <row r="86" spans="1:3" ht="21" customHeight="1" x14ac:dyDescent="0.25">
      <c r="A86" s="88" t="s">
        <v>286</v>
      </c>
      <c r="B86" s="76"/>
      <c r="C86" s="167"/>
    </row>
    <row r="87" spans="1:3" ht="21" customHeight="1" x14ac:dyDescent="0.25">
      <c r="A87" s="88" t="s">
        <v>287</v>
      </c>
      <c r="B87" s="76"/>
      <c r="C87" s="167"/>
    </row>
    <row r="88" spans="1:3" ht="21" customHeight="1" x14ac:dyDescent="0.25">
      <c r="A88" s="88" t="s">
        <v>288</v>
      </c>
      <c r="B88" s="76"/>
      <c r="C88" s="167"/>
    </row>
    <row r="89" spans="1:3" ht="21" customHeight="1" x14ac:dyDescent="0.25">
      <c r="A89" s="88" t="s">
        <v>289</v>
      </c>
      <c r="B89" s="76"/>
      <c r="C89" s="167"/>
    </row>
    <row r="90" spans="1:3" ht="21" customHeight="1" x14ac:dyDescent="0.25">
      <c r="A90" s="107" t="s">
        <v>14</v>
      </c>
      <c r="B90" s="167">
        <v>10</v>
      </c>
      <c r="C90" s="167">
        <f>IF(C98&gt;99,10,IF(C98&gt;98.5,8,IF(C98&gt;98,6,IF(C98&gt;=97.5,4,2))))</f>
        <v>10</v>
      </c>
    </row>
    <row r="91" spans="1:3" ht="37.5" x14ac:dyDescent="0.25">
      <c r="A91" s="88" t="s">
        <v>296</v>
      </c>
      <c r="B91" s="112"/>
      <c r="C91" s="167"/>
    </row>
    <row r="92" spans="1:3" ht="18.75" x14ac:dyDescent="0.25">
      <c r="A92" s="88" t="s">
        <v>284</v>
      </c>
      <c r="B92" s="76"/>
      <c r="C92" s="167"/>
    </row>
    <row r="93" spans="1:3" ht="21" customHeight="1" x14ac:dyDescent="0.25">
      <c r="A93" s="88" t="s">
        <v>290</v>
      </c>
      <c r="B93" s="76"/>
      <c r="C93" s="167"/>
    </row>
    <row r="94" spans="1:3" ht="21" customHeight="1" x14ac:dyDescent="0.25">
      <c r="A94" s="88" t="s">
        <v>291</v>
      </c>
      <c r="B94" s="76"/>
      <c r="C94" s="167"/>
    </row>
    <row r="95" spans="1:3" ht="21" customHeight="1" x14ac:dyDescent="0.25">
      <c r="A95" s="88" t="s">
        <v>292</v>
      </c>
      <c r="B95" s="76"/>
      <c r="C95" s="167"/>
    </row>
    <row r="96" spans="1:3" ht="21" customHeight="1" x14ac:dyDescent="0.25">
      <c r="A96" s="88" t="s">
        <v>293</v>
      </c>
      <c r="B96" s="76"/>
      <c r="C96" s="167"/>
    </row>
    <row r="97" spans="1:3" ht="21" customHeight="1" x14ac:dyDescent="0.25">
      <c r="A97" s="88" t="s">
        <v>294</v>
      </c>
      <c r="B97" s="76"/>
      <c r="C97" s="167"/>
    </row>
    <row r="98" spans="1:3" ht="21" customHeight="1" x14ac:dyDescent="0.25">
      <c r="A98" s="142" t="s">
        <v>295</v>
      </c>
      <c r="B98" s="160"/>
      <c r="C98" s="115">
        <v>100</v>
      </c>
    </row>
    <row r="99" spans="1:3" ht="21" customHeight="1" x14ac:dyDescent="0.25">
      <c r="A99" s="37" t="s">
        <v>140</v>
      </c>
      <c r="B99" s="29">
        <v>5</v>
      </c>
      <c r="C99" s="149">
        <f>C100/20</f>
        <v>5</v>
      </c>
    </row>
    <row r="100" spans="1:3" ht="37.5" x14ac:dyDescent="0.3">
      <c r="A100" s="157" t="s">
        <v>210</v>
      </c>
      <c r="B100" s="71">
        <v>100</v>
      </c>
      <c r="C100" s="71">
        <f>SUM(C101:C105)</f>
        <v>100</v>
      </c>
    </row>
    <row r="101" spans="1:3" ht="18.75" x14ac:dyDescent="0.25">
      <c r="A101" s="76" t="s">
        <v>211</v>
      </c>
      <c r="B101" s="77">
        <v>20</v>
      </c>
      <c r="C101" s="118">
        <v>20</v>
      </c>
    </row>
    <row r="102" spans="1:3" ht="37.5" x14ac:dyDescent="0.25">
      <c r="A102" s="76" t="s">
        <v>209</v>
      </c>
      <c r="B102" s="77">
        <v>20</v>
      </c>
      <c r="C102" s="118">
        <v>20</v>
      </c>
    </row>
    <row r="103" spans="1:3" ht="18.75" x14ac:dyDescent="0.25">
      <c r="A103" s="76" t="s">
        <v>208</v>
      </c>
      <c r="B103" s="77">
        <v>20</v>
      </c>
      <c r="C103" s="118">
        <v>20</v>
      </c>
    </row>
    <row r="104" spans="1:3" ht="18.75" x14ac:dyDescent="0.25">
      <c r="A104" s="76" t="s">
        <v>207</v>
      </c>
      <c r="B104" s="77">
        <v>20</v>
      </c>
      <c r="C104" s="118">
        <v>20</v>
      </c>
    </row>
    <row r="105" spans="1:3" ht="18.75" x14ac:dyDescent="0.25">
      <c r="A105" s="76" t="s">
        <v>206</v>
      </c>
      <c r="B105" s="77">
        <v>20</v>
      </c>
      <c r="C105" s="118">
        <v>20</v>
      </c>
    </row>
    <row r="106" spans="1:3" ht="37.5" x14ac:dyDescent="0.25">
      <c r="A106" s="158" t="s">
        <v>250</v>
      </c>
      <c r="B106" s="165"/>
      <c r="C106" s="166"/>
    </row>
    <row r="107" spans="1:3" s="4" customFormat="1" ht="18.75" x14ac:dyDescent="0.2">
      <c r="A107" s="37" t="s">
        <v>139</v>
      </c>
      <c r="B107" s="29">
        <v>3</v>
      </c>
      <c r="C107" s="149">
        <f>C108*0.03</f>
        <v>3</v>
      </c>
    </row>
    <row r="108" spans="1:3" s="4" customFormat="1" ht="37.5" x14ac:dyDescent="0.2">
      <c r="A108" s="70" t="s">
        <v>142</v>
      </c>
      <c r="B108" s="71">
        <v>100</v>
      </c>
      <c r="C108" s="71">
        <f>SUM(C109,C110,C128)</f>
        <v>100</v>
      </c>
    </row>
    <row r="109" spans="1:3" s="4" customFormat="1" ht="37.5" x14ac:dyDescent="0.2">
      <c r="A109" s="107" t="s">
        <v>60</v>
      </c>
      <c r="B109" s="167">
        <v>10</v>
      </c>
      <c r="C109" s="113">
        <v>10</v>
      </c>
    </row>
    <row r="110" spans="1:3" s="4" customFormat="1" ht="18.75" x14ac:dyDescent="0.2">
      <c r="A110" s="107" t="s">
        <v>163</v>
      </c>
      <c r="B110" s="167">
        <v>80</v>
      </c>
      <c r="C110" s="167">
        <f>SUM(C111,C117,C124,C127)</f>
        <v>80</v>
      </c>
    </row>
    <row r="111" spans="1:3" s="4" customFormat="1" ht="18.75" x14ac:dyDescent="0.2">
      <c r="A111" s="88" t="s">
        <v>212</v>
      </c>
      <c r="B111" s="108">
        <v>15</v>
      </c>
      <c r="C111" s="113">
        <v>15</v>
      </c>
    </row>
    <row r="112" spans="1:3" s="4" customFormat="1" ht="18.75" x14ac:dyDescent="0.2">
      <c r="A112" s="88" t="s">
        <v>218</v>
      </c>
      <c r="B112" s="108"/>
      <c r="C112" s="167"/>
    </row>
    <row r="113" spans="1:3" s="4" customFormat="1" ht="18.75" x14ac:dyDescent="0.2">
      <c r="A113" s="88" t="s">
        <v>216</v>
      </c>
      <c r="B113" s="108"/>
      <c r="C113" s="167"/>
    </row>
    <row r="114" spans="1:3" s="4" customFormat="1" ht="18.75" x14ac:dyDescent="0.2">
      <c r="A114" s="88" t="s">
        <v>217</v>
      </c>
      <c r="B114" s="108"/>
      <c r="C114" s="167"/>
    </row>
    <row r="115" spans="1:3" s="4" customFormat="1" ht="18.75" x14ac:dyDescent="0.2">
      <c r="A115" s="72" t="s">
        <v>219</v>
      </c>
      <c r="B115" s="99"/>
      <c r="C115" s="100"/>
    </row>
    <row r="116" spans="1:3" s="4" customFormat="1" ht="18.75" x14ac:dyDescent="0.2">
      <c r="A116" s="72" t="s">
        <v>220</v>
      </c>
      <c r="B116" s="99"/>
      <c r="C116" s="100"/>
    </row>
    <row r="117" spans="1:3" s="4" customFormat="1" ht="18.75" x14ac:dyDescent="0.2">
      <c r="A117" s="72" t="s">
        <v>213</v>
      </c>
      <c r="B117" s="99">
        <v>30</v>
      </c>
      <c r="C117" s="113">
        <v>30</v>
      </c>
    </row>
    <row r="118" spans="1:3" s="4" customFormat="1" ht="18.75" x14ac:dyDescent="0.2">
      <c r="A118" s="72" t="s">
        <v>221</v>
      </c>
      <c r="B118" s="99"/>
      <c r="C118" s="100"/>
    </row>
    <row r="119" spans="1:3" s="4" customFormat="1" ht="18.75" x14ac:dyDescent="0.2">
      <c r="A119" s="72" t="s">
        <v>222</v>
      </c>
      <c r="B119" s="74"/>
      <c r="C119" s="100"/>
    </row>
    <row r="120" spans="1:3" s="4" customFormat="1" ht="37.5" x14ac:dyDescent="0.2">
      <c r="A120" s="72" t="s">
        <v>223</v>
      </c>
      <c r="B120" s="74"/>
      <c r="C120" s="100"/>
    </row>
    <row r="121" spans="1:3" s="4" customFormat="1" ht="18.75" x14ac:dyDescent="0.2">
      <c r="A121" s="72" t="s">
        <v>226</v>
      </c>
      <c r="B121" s="74"/>
      <c r="C121" s="100"/>
    </row>
    <row r="122" spans="1:3" s="4" customFormat="1" ht="37.5" x14ac:dyDescent="0.2">
      <c r="A122" s="72" t="s">
        <v>225</v>
      </c>
      <c r="B122" s="74"/>
      <c r="C122" s="100"/>
    </row>
    <row r="123" spans="1:3" s="4" customFormat="1" ht="18.75" x14ac:dyDescent="0.2">
      <c r="A123" s="72" t="s">
        <v>224</v>
      </c>
      <c r="B123" s="74"/>
      <c r="C123" s="100"/>
    </row>
    <row r="124" spans="1:3" s="4" customFormat="1" ht="18.75" x14ac:dyDescent="0.2">
      <c r="A124" s="72" t="s">
        <v>215</v>
      </c>
      <c r="B124" s="99">
        <v>15</v>
      </c>
      <c r="C124" s="113">
        <v>15</v>
      </c>
    </row>
    <row r="125" spans="1:3" s="4" customFormat="1" ht="18.75" x14ac:dyDescent="0.2">
      <c r="A125" s="72" t="s">
        <v>227</v>
      </c>
      <c r="B125" s="74"/>
      <c r="C125" s="100"/>
    </row>
    <row r="126" spans="1:3" s="4" customFormat="1" ht="18.75" x14ac:dyDescent="0.2">
      <c r="A126" s="72" t="s">
        <v>228</v>
      </c>
      <c r="B126" s="74"/>
      <c r="C126" s="100"/>
    </row>
    <row r="127" spans="1:3" s="4" customFormat="1" ht="18.75" x14ac:dyDescent="0.2">
      <c r="A127" s="72" t="s">
        <v>214</v>
      </c>
      <c r="B127" s="99">
        <v>20</v>
      </c>
      <c r="C127" s="113">
        <v>20</v>
      </c>
    </row>
    <row r="128" spans="1:3" s="4" customFormat="1" ht="37.5" x14ac:dyDescent="0.2">
      <c r="A128" s="114" t="s">
        <v>61</v>
      </c>
      <c r="B128" s="110">
        <v>10</v>
      </c>
      <c r="C128" s="115">
        <v>10</v>
      </c>
    </row>
  </sheetData>
  <mergeCells count="1">
    <mergeCell ref="B56:B57"/>
  </mergeCells>
  <pageMargins left="0.31496062992125984" right="0.31496062992125984" top="0.74803149606299213" bottom="0.35433070866141736" header="0.31496062992125984" footer="0.31496062992125984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2"/>
  <sheetViews>
    <sheetView view="pageBreakPreview" zoomScale="120" zoomScaleSheetLayoutView="120" workbookViewId="0">
      <selection activeCell="C2" sqref="C2:C42"/>
    </sheetView>
  </sheetViews>
  <sheetFormatPr defaultRowHeight="18.75" x14ac:dyDescent="0.2"/>
  <cols>
    <col min="1" max="1" width="73.75" style="52" customWidth="1"/>
    <col min="2" max="2" width="9" style="52"/>
    <col min="3" max="3" width="10.875" style="65" customWidth="1"/>
  </cols>
  <sheetData>
    <row r="1" spans="1:3" ht="56.25" x14ac:dyDescent="0.2">
      <c r="A1" s="28" t="s">
        <v>0</v>
      </c>
      <c r="B1" s="125" t="s">
        <v>1</v>
      </c>
      <c r="C1" s="64" t="s">
        <v>175</v>
      </c>
    </row>
    <row r="2" spans="1:3" x14ac:dyDescent="0.2">
      <c r="A2" s="97" t="s">
        <v>69</v>
      </c>
      <c r="B2" s="98">
        <v>10</v>
      </c>
      <c r="C2" s="182">
        <f>SUM(C3,C10,C33,C16)</f>
        <v>10</v>
      </c>
    </row>
    <row r="3" spans="1:3" x14ac:dyDescent="0.2">
      <c r="A3" s="37" t="s">
        <v>143</v>
      </c>
      <c r="B3" s="29">
        <v>2.5</v>
      </c>
      <c r="C3" s="68">
        <f>C4*0.025</f>
        <v>2.5</v>
      </c>
    </row>
    <row r="4" spans="1:3" ht="56.25" x14ac:dyDescent="0.2">
      <c r="A4" s="70" t="s">
        <v>144</v>
      </c>
      <c r="B4" s="93">
        <v>100</v>
      </c>
      <c r="C4" s="79">
        <f>SUM(C5,C6)</f>
        <v>100</v>
      </c>
    </row>
    <row r="5" spans="1:3" x14ac:dyDescent="0.2">
      <c r="A5" s="107" t="s">
        <v>169</v>
      </c>
      <c r="B5" s="89">
        <v>20</v>
      </c>
      <c r="C5" s="104">
        <v>20</v>
      </c>
    </row>
    <row r="6" spans="1:3" x14ac:dyDescent="0.2">
      <c r="A6" s="107" t="s">
        <v>170</v>
      </c>
      <c r="B6" s="89">
        <v>80</v>
      </c>
      <c r="C6" s="92">
        <f>SUM(C7:C9)</f>
        <v>80</v>
      </c>
    </row>
    <row r="7" spans="1:3" ht="37.5" x14ac:dyDescent="0.2">
      <c r="A7" s="72" t="s">
        <v>15</v>
      </c>
      <c r="B7" s="99">
        <v>40</v>
      </c>
      <c r="C7" s="104">
        <v>40</v>
      </c>
    </row>
    <row r="8" spans="1:3" ht="37.5" x14ac:dyDescent="0.2">
      <c r="A8" s="72" t="s">
        <v>16</v>
      </c>
      <c r="B8" s="99">
        <v>20</v>
      </c>
      <c r="C8" s="104">
        <v>20</v>
      </c>
    </row>
    <row r="9" spans="1:3" ht="56.25" x14ac:dyDescent="0.2">
      <c r="A9" s="151" t="s">
        <v>17</v>
      </c>
      <c r="B9" s="152">
        <v>20</v>
      </c>
      <c r="C9" s="105">
        <v>20</v>
      </c>
    </row>
    <row r="10" spans="1:3" ht="37.5" x14ac:dyDescent="0.2">
      <c r="A10" s="37" t="s">
        <v>145</v>
      </c>
      <c r="B10" s="29">
        <v>2</v>
      </c>
      <c r="C10" s="68">
        <f>C11/50</f>
        <v>2</v>
      </c>
    </row>
    <row r="11" spans="1:3" ht="37.5" x14ac:dyDescent="0.2">
      <c r="A11" s="70" t="s">
        <v>146</v>
      </c>
      <c r="B11" s="93">
        <v>100</v>
      </c>
      <c r="C11" s="79">
        <f>SUM(C12:C13)</f>
        <v>100</v>
      </c>
    </row>
    <row r="12" spans="1:3" x14ac:dyDescent="0.2">
      <c r="A12" s="183" t="s">
        <v>251</v>
      </c>
      <c r="B12" s="89">
        <v>20</v>
      </c>
      <c r="C12" s="104">
        <v>20</v>
      </c>
    </row>
    <row r="13" spans="1:3" x14ac:dyDescent="0.2">
      <c r="A13" s="107" t="s">
        <v>18</v>
      </c>
      <c r="B13" s="89">
        <v>80</v>
      </c>
      <c r="C13" s="92">
        <f>SUM(C14:C15)</f>
        <v>80</v>
      </c>
    </row>
    <row r="14" spans="1:3" ht="37.5" x14ac:dyDescent="0.2">
      <c r="A14" s="88" t="s">
        <v>147</v>
      </c>
      <c r="B14" s="108"/>
      <c r="C14" s="104">
        <v>20</v>
      </c>
    </row>
    <row r="15" spans="1:3" ht="37.5" x14ac:dyDescent="0.2">
      <c r="A15" s="151" t="s">
        <v>19</v>
      </c>
      <c r="B15" s="152"/>
      <c r="C15" s="105">
        <v>60</v>
      </c>
    </row>
    <row r="16" spans="1:3" x14ac:dyDescent="0.2">
      <c r="A16" s="37" t="s">
        <v>148</v>
      </c>
      <c r="B16" s="29">
        <v>3</v>
      </c>
      <c r="C16" s="68">
        <f>C17*0.03</f>
        <v>3</v>
      </c>
    </row>
    <row r="17" spans="1:3" x14ac:dyDescent="0.2">
      <c r="A17" s="70" t="s">
        <v>149</v>
      </c>
      <c r="B17" s="93">
        <v>100</v>
      </c>
      <c r="C17" s="79">
        <f>SUM(C18,C21,C24)</f>
        <v>100</v>
      </c>
    </row>
    <row r="18" spans="1:3" ht="37.5" x14ac:dyDescent="0.2">
      <c r="A18" s="107" t="s">
        <v>195</v>
      </c>
      <c r="B18" s="89">
        <v>20</v>
      </c>
      <c r="C18" s="91">
        <f>C19</f>
        <v>20</v>
      </c>
    </row>
    <row r="19" spans="1:3" x14ac:dyDescent="0.2">
      <c r="A19" s="88" t="s">
        <v>192</v>
      </c>
      <c r="B19" s="108">
        <v>20</v>
      </c>
      <c r="C19" s="118">
        <v>20</v>
      </c>
    </row>
    <row r="20" spans="1:3" x14ac:dyDescent="0.2">
      <c r="A20" s="88" t="s">
        <v>193</v>
      </c>
      <c r="B20" s="108"/>
      <c r="C20" s="159"/>
    </row>
    <row r="21" spans="1:3" x14ac:dyDescent="0.2">
      <c r="A21" s="107" t="s">
        <v>20</v>
      </c>
      <c r="B21" s="89">
        <v>40</v>
      </c>
      <c r="C21" s="91">
        <f>C22</f>
        <v>40</v>
      </c>
    </row>
    <row r="22" spans="1:3" x14ac:dyDescent="0.2">
      <c r="A22" s="88" t="s">
        <v>21</v>
      </c>
      <c r="B22" s="108">
        <v>40</v>
      </c>
      <c r="C22" s="118">
        <v>40</v>
      </c>
    </row>
    <row r="23" spans="1:3" x14ac:dyDescent="0.2">
      <c r="A23" s="88" t="s">
        <v>194</v>
      </c>
      <c r="B23" s="108"/>
      <c r="C23" s="159"/>
    </row>
    <row r="24" spans="1:3" x14ac:dyDescent="0.2">
      <c r="A24" s="107" t="s">
        <v>22</v>
      </c>
      <c r="B24" s="89">
        <v>40</v>
      </c>
      <c r="C24" s="91">
        <f>SUM(C25,C27,C29,C31)</f>
        <v>40</v>
      </c>
    </row>
    <row r="25" spans="1:3" x14ac:dyDescent="0.2">
      <c r="A25" s="88" t="s">
        <v>246</v>
      </c>
      <c r="B25" s="108">
        <v>15</v>
      </c>
      <c r="C25" s="91">
        <f>IF(C26&gt;=8,15,(C26*2)-1)</f>
        <v>15</v>
      </c>
    </row>
    <row r="26" spans="1:3" x14ac:dyDescent="0.2">
      <c r="A26" s="135" t="s">
        <v>229</v>
      </c>
      <c r="B26" s="133"/>
      <c r="C26" s="118">
        <v>8</v>
      </c>
    </row>
    <row r="27" spans="1:3" x14ac:dyDescent="0.2">
      <c r="A27" s="72" t="s">
        <v>247</v>
      </c>
      <c r="B27" s="99">
        <v>10</v>
      </c>
      <c r="C27" s="91">
        <f>IF(C28&gt;=22,10,C28-12)</f>
        <v>10</v>
      </c>
    </row>
    <row r="28" spans="1:3" x14ac:dyDescent="0.2">
      <c r="A28" s="135" t="s">
        <v>229</v>
      </c>
      <c r="B28" s="133"/>
      <c r="C28" s="118">
        <v>22</v>
      </c>
    </row>
    <row r="29" spans="1:3" ht="37.5" x14ac:dyDescent="0.2">
      <c r="A29" s="72" t="s">
        <v>248</v>
      </c>
      <c r="B29" s="99">
        <v>4</v>
      </c>
      <c r="C29" s="91">
        <f>IF(C30&gt;=6,4,C30-2)</f>
        <v>4</v>
      </c>
    </row>
    <row r="30" spans="1:3" x14ac:dyDescent="0.2">
      <c r="A30" s="135" t="s">
        <v>229</v>
      </c>
      <c r="B30" s="133"/>
      <c r="C30" s="118">
        <v>6</v>
      </c>
    </row>
    <row r="31" spans="1:3" ht="37.5" x14ac:dyDescent="0.2">
      <c r="A31" s="72" t="s">
        <v>249</v>
      </c>
      <c r="B31" s="99">
        <v>11</v>
      </c>
      <c r="C31" s="91">
        <f>IF(C32&gt;=24,11,C32-13)</f>
        <v>11</v>
      </c>
    </row>
    <row r="32" spans="1:3" x14ac:dyDescent="0.2">
      <c r="A32" s="142" t="s">
        <v>229</v>
      </c>
      <c r="B32" s="139"/>
      <c r="C32" s="106">
        <v>24</v>
      </c>
    </row>
    <row r="33" spans="1:3" x14ac:dyDescent="0.2">
      <c r="A33" s="37" t="s">
        <v>151</v>
      </c>
      <c r="B33" s="29">
        <v>2.5</v>
      </c>
      <c r="C33" s="68">
        <f>C34*0.025</f>
        <v>2.5</v>
      </c>
    </row>
    <row r="34" spans="1:3" ht="56.25" x14ac:dyDescent="0.2">
      <c r="A34" s="70" t="s">
        <v>150</v>
      </c>
      <c r="B34" s="93">
        <f>SUM(B35:B42)</f>
        <v>100</v>
      </c>
      <c r="C34" s="79">
        <f>SUM(C35:C37,C40,C42)</f>
        <v>100</v>
      </c>
    </row>
    <row r="35" spans="1:3" x14ac:dyDescent="0.2">
      <c r="A35" s="107" t="s">
        <v>23</v>
      </c>
      <c r="B35" s="89">
        <v>20</v>
      </c>
      <c r="C35" s="104">
        <v>20</v>
      </c>
    </row>
    <row r="36" spans="1:3" x14ac:dyDescent="0.2">
      <c r="A36" s="107" t="s">
        <v>24</v>
      </c>
      <c r="B36" s="89">
        <v>5</v>
      </c>
      <c r="C36" s="104">
        <v>5</v>
      </c>
    </row>
    <row r="37" spans="1:3" ht="37.5" x14ac:dyDescent="0.2">
      <c r="A37" s="107" t="s">
        <v>58</v>
      </c>
      <c r="B37" s="89">
        <v>50</v>
      </c>
      <c r="C37" s="104">
        <v>50</v>
      </c>
    </row>
    <row r="38" spans="1:3" ht="37.5" x14ac:dyDescent="0.2">
      <c r="A38" s="88" t="s">
        <v>55</v>
      </c>
      <c r="B38" s="108"/>
      <c r="C38" s="92"/>
    </row>
    <row r="39" spans="1:3" ht="37.5" x14ac:dyDescent="0.2">
      <c r="A39" s="88" t="s">
        <v>56</v>
      </c>
      <c r="B39" s="108"/>
      <c r="C39" s="92"/>
    </row>
    <row r="40" spans="1:3" x14ac:dyDescent="0.2">
      <c r="A40" s="107" t="s">
        <v>25</v>
      </c>
      <c r="B40" s="89">
        <v>20</v>
      </c>
      <c r="C40" s="104">
        <v>20</v>
      </c>
    </row>
    <row r="41" spans="1:3" ht="56.25" x14ac:dyDescent="0.2">
      <c r="A41" s="88" t="s">
        <v>57</v>
      </c>
      <c r="B41" s="108"/>
      <c r="C41" s="92"/>
    </row>
    <row r="42" spans="1:3" x14ac:dyDescent="0.2">
      <c r="A42" s="114" t="s">
        <v>26</v>
      </c>
      <c r="B42" s="110">
        <v>5</v>
      </c>
      <c r="C42" s="105">
        <v>5</v>
      </c>
    </row>
  </sheetData>
  <pageMargins left="0.70866141732283472" right="0.51181102362204722" top="0.55118110236220474" bottom="0.35433070866141736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6</vt:i4>
      </vt:variant>
      <vt:variant>
        <vt:lpstr>ช่วงที่มีชื่อ</vt:lpstr>
      </vt:variant>
      <vt:variant>
        <vt:i4>6</vt:i4>
      </vt:variant>
    </vt:vector>
  </HeadingPairs>
  <TitlesOfParts>
    <vt:vector size="12" baseType="lpstr">
      <vt:lpstr>kpi 1 (3)</vt:lpstr>
      <vt:lpstr>สรุป</vt:lpstr>
      <vt:lpstr>มิติที่1</vt:lpstr>
      <vt:lpstr>มิติที่2</vt:lpstr>
      <vt:lpstr>มิติที่3</vt:lpstr>
      <vt:lpstr>มิติที่4</vt:lpstr>
      <vt:lpstr>'kpi 1 (3)'!Print_Titles</vt:lpstr>
      <vt:lpstr>มิติที่1!Print_Titles</vt:lpstr>
      <vt:lpstr>มิติที่2!Print_Titles</vt:lpstr>
      <vt:lpstr>มิติที่3!Print_Titles</vt:lpstr>
      <vt:lpstr>มิติที่4!Print_Titles</vt:lpstr>
      <vt:lpstr>สรุป!Print_Titles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2006-09-13T11:32:04Z</dcterms:created>
  <dcterms:modified xsi:type="dcterms:W3CDTF">2017-04-07T07:17:28Z</dcterms:modified>
</cp:coreProperties>
</file>