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105" windowWidth="14325" windowHeight="11640" tabRatio="849" activeTab="1"/>
  </bookViews>
  <sheets>
    <sheet name="รายได้2562" sheetId="9" r:id="rId1"/>
    <sheet name="ค่าใช้จ่าย2562" sheetId="11" r:id="rId2"/>
    <sheet name="Sheet1" sheetId="33" r:id="rId3"/>
  </sheets>
  <externalReferences>
    <externalReference r:id="rId4"/>
    <externalReference r:id="rId5"/>
    <externalReference r:id="rId6"/>
    <externalReference r:id="rId7"/>
  </externalReferences>
  <definedNames>
    <definedName name="\p">#REF!</definedName>
    <definedName name="A_">#REF!</definedName>
    <definedName name="A11000010" localSheetId="1">[1]Description!#REF!</definedName>
    <definedName name="A11000010" localSheetId="0">[1]Description!#REF!</definedName>
    <definedName name="A11000010">[2]Description!#REF!</definedName>
    <definedName name="A11000020" localSheetId="1">[1]Description!#REF!</definedName>
    <definedName name="A11000020" localSheetId="0">[1]Description!#REF!</definedName>
    <definedName name="A11000020">[2]Description!#REF!</definedName>
    <definedName name="A12010010" localSheetId="1">[1]Description!#REF!</definedName>
    <definedName name="A12010010" localSheetId="0">[1]Description!#REF!</definedName>
    <definedName name="A12010010">[2]Description!#REF!</definedName>
    <definedName name="A12010020" localSheetId="1">[1]Description!#REF!</definedName>
    <definedName name="A12010020" localSheetId="0">[1]Description!#REF!</definedName>
    <definedName name="A12010020">[2]Description!#REF!</definedName>
    <definedName name="A12010030" localSheetId="1">[1]Description!#REF!</definedName>
    <definedName name="A12010030" localSheetId="0">[1]Description!#REF!</definedName>
    <definedName name="A12010030">[2]Description!#REF!</definedName>
    <definedName name="A12010040" localSheetId="1">[1]Description!#REF!</definedName>
    <definedName name="A12010040" localSheetId="0">[1]Description!#REF!</definedName>
    <definedName name="A12010040">[2]Description!#REF!</definedName>
    <definedName name="A12010050" localSheetId="1">[1]Description!#REF!</definedName>
    <definedName name="A12010050" localSheetId="0">[1]Description!#REF!</definedName>
    <definedName name="A12010050">[2]Description!#REF!</definedName>
    <definedName name="A12010060" localSheetId="1">[1]Description!#REF!</definedName>
    <definedName name="A12010060" localSheetId="0">[1]Description!#REF!</definedName>
    <definedName name="A12010060">[2]Description!#REF!</definedName>
    <definedName name="A12010070" localSheetId="1">[1]Description!#REF!</definedName>
    <definedName name="A12010070" localSheetId="0">[1]Description!#REF!</definedName>
    <definedName name="A12010070">[2]Description!#REF!</definedName>
    <definedName name="A12019990" localSheetId="1">[1]Description!#REF!</definedName>
    <definedName name="A12019990" localSheetId="0">[1]Description!#REF!</definedName>
    <definedName name="A12019990">[2]Description!#REF!</definedName>
    <definedName name="A12100010" localSheetId="1">[1]Description!#REF!</definedName>
    <definedName name="A12100010" localSheetId="0">[1]Description!#REF!</definedName>
    <definedName name="A12100010">[2]Description!#REF!</definedName>
    <definedName name="A12100020" localSheetId="1">[1]Description!#REF!</definedName>
    <definedName name="A12100020" localSheetId="0">[1]Description!#REF!</definedName>
    <definedName name="A12100020">[2]Description!#REF!</definedName>
    <definedName name="A12100030" localSheetId="1">[1]Description!#REF!</definedName>
    <definedName name="A12100030" localSheetId="0">[1]Description!#REF!</definedName>
    <definedName name="A12100030">[2]Description!#REF!</definedName>
    <definedName name="A12100040" localSheetId="1">[1]Description!#REF!</definedName>
    <definedName name="A12100040" localSheetId="0">[1]Description!#REF!</definedName>
    <definedName name="A12100040">[2]Description!#REF!</definedName>
    <definedName name="A12100990" localSheetId="1">[1]Description!#REF!</definedName>
    <definedName name="A12100990" localSheetId="0">[1]Description!#REF!</definedName>
    <definedName name="A12100990">[2]Description!#REF!</definedName>
    <definedName name="A12101010" localSheetId="1">[1]Description!#REF!</definedName>
    <definedName name="A12101010" localSheetId="0">[1]Description!#REF!</definedName>
    <definedName name="A12101010">[2]Description!#REF!</definedName>
    <definedName name="A12101020" localSheetId="1">[1]Description!#REF!</definedName>
    <definedName name="A12101020" localSheetId="0">[1]Description!#REF!</definedName>
    <definedName name="A12101020">[2]Description!#REF!</definedName>
    <definedName name="A12101030" localSheetId="1">[1]Description!#REF!</definedName>
    <definedName name="A12101030" localSheetId="0">[1]Description!#REF!</definedName>
    <definedName name="A12101030">[2]Description!#REF!</definedName>
    <definedName name="A12101040" localSheetId="1">[1]Description!#REF!</definedName>
    <definedName name="A12101040" localSheetId="0">[1]Description!#REF!</definedName>
    <definedName name="A12101040">[2]Description!#REF!</definedName>
    <definedName name="A12101050" localSheetId="1">[1]Description!#REF!</definedName>
    <definedName name="A12101050" localSheetId="0">[1]Description!#REF!</definedName>
    <definedName name="A12101050">[2]Description!#REF!</definedName>
    <definedName name="A12101060" localSheetId="1">[1]Description!#REF!</definedName>
    <definedName name="A12101060" localSheetId="0">[1]Description!#REF!</definedName>
    <definedName name="A12101060">[2]Description!#REF!</definedName>
    <definedName name="A12101070" localSheetId="1">[1]Description!#REF!</definedName>
    <definedName name="A12101070" localSheetId="0">[1]Description!#REF!</definedName>
    <definedName name="A12101070">[2]Description!#REF!</definedName>
    <definedName name="A12101080" localSheetId="1">[1]Description!#REF!</definedName>
    <definedName name="A12101080" localSheetId="0">[1]Description!#REF!</definedName>
    <definedName name="A12101080">[2]Description!#REF!</definedName>
    <definedName name="A12102000" localSheetId="1">[1]Description!#REF!</definedName>
    <definedName name="A12102000" localSheetId="0">[1]Description!#REF!</definedName>
    <definedName name="A12102000">[2]Description!#REF!</definedName>
    <definedName name="A12102010" localSheetId="1">[1]Description!#REF!</definedName>
    <definedName name="A12102010" localSheetId="0">[1]Description!#REF!</definedName>
    <definedName name="A12102010">[2]Description!#REF!</definedName>
    <definedName name="A12102020" localSheetId="1">[1]Description!#REF!</definedName>
    <definedName name="A12102020" localSheetId="0">[1]Description!#REF!</definedName>
    <definedName name="A12102020">[2]Description!#REF!</definedName>
    <definedName name="A12102030" localSheetId="1">[1]Description!#REF!</definedName>
    <definedName name="A12102030" localSheetId="0">[1]Description!#REF!</definedName>
    <definedName name="A12102030">[2]Description!#REF!</definedName>
    <definedName name="A12102040" localSheetId="1">[1]Description!#REF!</definedName>
    <definedName name="A12102040" localSheetId="0">[1]Description!#REF!</definedName>
    <definedName name="A12102040">[2]Description!#REF!</definedName>
    <definedName name="A12102050" localSheetId="1">[1]Description!#REF!</definedName>
    <definedName name="A12102050" localSheetId="0">[1]Description!#REF!</definedName>
    <definedName name="A12102050">[2]Description!#REF!</definedName>
    <definedName name="A12102060" localSheetId="1">[1]Description!#REF!</definedName>
    <definedName name="A12102060" localSheetId="0">[1]Description!#REF!</definedName>
    <definedName name="A12102060">[2]Description!#REF!</definedName>
    <definedName name="A12102070" localSheetId="1">[1]Description!#REF!</definedName>
    <definedName name="A12102070" localSheetId="0">[1]Description!#REF!</definedName>
    <definedName name="A12102070">[2]Description!#REF!</definedName>
    <definedName name="A12102080" localSheetId="1">[1]Description!#REF!</definedName>
    <definedName name="A12102080" localSheetId="0">[1]Description!#REF!</definedName>
    <definedName name="A12102080">[2]Description!#REF!</definedName>
    <definedName name="A12103010" localSheetId="1">[1]Description!#REF!</definedName>
    <definedName name="A12103010" localSheetId="0">[1]Description!#REF!</definedName>
    <definedName name="A12103010">[2]Description!#REF!</definedName>
    <definedName name="A12103020" localSheetId="1">[1]Description!#REF!</definedName>
    <definedName name="A12103020" localSheetId="0">[1]Description!#REF!</definedName>
    <definedName name="A12103020">[2]Description!#REF!</definedName>
    <definedName name="A12104010" localSheetId="1">[1]Description!#REF!</definedName>
    <definedName name="A12104010" localSheetId="0">[1]Description!#REF!</definedName>
    <definedName name="A12104010">[2]Description!#REF!</definedName>
    <definedName name="A12110010" localSheetId="1">[1]Description!#REF!</definedName>
    <definedName name="A12110010" localSheetId="0">[1]Description!#REF!</definedName>
    <definedName name="A12110010">[2]Description!#REF!</definedName>
    <definedName name="A12900010" localSheetId="1">[1]Description!#REF!</definedName>
    <definedName name="A12900010" localSheetId="0">[1]Description!#REF!</definedName>
    <definedName name="A12900010">[2]Description!#REF!</definedName>
    <definedName name="A12900020" localSheetId="1">[1]Description!#REF!</definedName>
    <definedName name="A12900020" localSheetId="0">[1]Description!#REF!</definedName>
    <definedName name="A12900020">[2]Description!#REF!</definedName>
    <definedName name="A12900030" localSheetId="1">[1]Description!#REF!</definedName>
    <definedName name="A12900030" localSheetId="0">[1]Description!#REF!</definedName>
    <definedName name="A12900030">[2]Description!#REF!</definedName>
    <definedName name="A12900050" localSheetId="1">[1]Description!#REF!</definedName>
    <definedName name="A12900050" localSheetId="0">[1]Description!#REF!</definedName>
    <definedName name="A12900050">[2]Description!#REF!</definedName>
    <definedName name="A12900090" localSheetId="1">[1]Description!#REF!</definedName>
    <definedName name="A12900090" localSheetId="0">[1]Description!#REF!</definedName>
    <definedName name="A12900090">[2]Description!#REF!</definedName>
    <definedName name="A12909980" localSheetId="1">[1]Description!#REF!</definedName>
    <definedName name="A12909980" localSheetId="0">[1]Description!#REF!</definedName>
    <definedName name="A12909980">[2]Description!#REF!</definedName>
    <definedName name="A12910010" localSheetId="1">[1]Description!#REF!</definedName>
    <definedName name="A12910010" localSheetId="0">[1]Description!#REF!</definedName>
    <definedName name="A12910010">[2]Description!#REF!</definedName>
    <definedName name="A12910020" localSheetId="1">[1]Description!#REF!</definedName>
    <definedName name="A12910020" localSheetId="0">[1]Description!#REF!</definedName>
    <definedName name="A12910020">[2]Description!#REF!</definedName>
    <definedName name="A12910030" localSheetId="1">[1]Description!#REF!</definedName>
    <definedName name="A12910030" localSheetId="0">[1]Description!#REF!</definedName>
    <definedName name="A12910030">[2]Description!#REF!</definedName>
    <definedName name="A12910040" localSheetId="1">[1]Description!#REF!</definedName>
    <definedName name="A12910040" localSheetId="0">[1]Description!#REF!</definedName>
    <definedName name="A12910040">[2]Description!#REF!</definedName>
    <definedName name="A12919900" localSheetId="1">[1]Description!#REF!</definedName>
    <definedName name="A12919900" localSheetId="0">[1]Description!#REF!</definedName>
    <definedName name="A12919900">[2]Description!#REF!</definedName>
    <definedName name="A12919990" localSheetId="1">[1]Description!#REF!</definedName>
    <definedName name="A12919990" localSheetId="0">[1]Description!#REF!</definedName>
    <definedName name="A12919990">[2]Description!#REF!</definedName>
    <definedName name="A12920010" localSheetId="1">[1]Description!#REF!</definedName>
    <definedName name="A12920010" localSheetId="0">[1]Description!#REF!</definedName>
    <definedName name="A12920010">[2]Description!#REF!</definedName>
    <definedName name="A12950010" localSheetId="1">[1]Description!#REF!</definedName>
    <definedName name="A12950010" localSheetId="0">[1]Description!#REF!</definedName>
    <definedName name="A12950010">[2]Description!#REF!</definedName>
    <definedName name="A12950020" localSheetId="1">[1]Description!#REF!</definedName>
    <definedName name="A12950020" localSheetId="0">[1]Description!#REF!</definedName>
    <definedName name="A12950020">[2]Description!#REF!</definedName>
    <definedName name="A12950030" localSheetId="1">[1]Description!#REF!</definedName>
    <definedName name="A12950030" localSheetId="0">[1]Description!#REF!</definedName>
    <definedName name="A12950030">[2]Description!#REF!</definedName>
    <definedName name="A12950040" localSheetId="1">[1]Description!#REF!</definedName>
    <definedName name="A12950040" localSheetId="0">[1]Description!#REF!</definedName>
    <definedName name="A12950040">[2]Description!#REF!</definedName>
    <definedName name="A13010010" localSheetId="1">[1]Description!#REF!</definedName>
    <definedName name="A13010010" localSheetId="0">[1]Description!#REF!</definedName>
    <definedName name="A13010010">[2]Description!#REF!</definedName>
    <definedName name="A15010010" localSheetId="1">[1]Description!#REF!</definedName>
    <definedName name="A15010010" localSheetId="0">[1]Description!#REF!</definedName>
    <definedName name="A15010010">[2]Description!#REF!</definedName>
    <definedName name="A15010020" localSheetId="1">[1]Description!#REF!</definedName>
    <definedName name="A15010020" localSheetId="0">[1]Description!#REF!</definedName>
    <definedName name="A15010020">[2]Description!#REF!</definedName>
    <definedName name="A15012010" localSheetId="1">[1]Description!#REF!</definedName>
    <definedName name="A15012010" localSheetId="0">[1]Description!#REF!</definedName>
    <definedName name="A15012010">[2]Description!#REF!</definedName>
    <definedName name="A15020010" localSheetId="1">[1]Description!#REF!</definedName>
    <definedName name="A15020010" localSheetId="0">[1]Description!#REF!</definedName>
    <definedName name="A15020010">[2]Description!#REF!</definedName>
    <definedName name="A15020020" localSheetId="1">[1]Description!#REF!</definedName>
    <definedName name="A15020020" localSheetId="0">[1]Description!#REF!</definedName>
    <definedName name="A15020020">[2]Description!#REF!</definedName>
    <definedName name="A15020030" localSheetId="1">[1]Description!#REF!</definedName>
    <definedName name="A15020030" localSheetId="0">[1]Description!#REF!</definedName>
    <definedName name="A15020030">[2]Description!#REF!</definedName>
    <definedName name="A15030010" localSheetId="1">[1]Description!#REF!</definedName>
    <definedName name="A15030010" localSheetId="0">[1]Description!#REF!</definedName>
    <definedName name="A15030010">[2]Description!#REF!</definedName>
    <definedName name="A15030020" localSheetId="1">[1]Description!#REF!</definedName>
    <definedName name="A15030020" localSheetId="0">[1]Description!#REF!</definedName>
    <definedName name="A15030020">[2]Description!#REF!</definedName>
    <definedName name="A15030030" localSheetId="1">[1]Description!#REF!</definedName>
    <definedName name="A15030030" localSheetId="0">[1]Description!#REF!</definedName>
    <definedName name="A15030030">[2]Description!#REF!</definedName>
    <definedName name="A15040010" localSheetId="1">[1]Description!#REF!</definedName>
    <definedName name="A15040010" localSheetId="0">[1]Description!#REF!</definedName>
    <definedName name="A15040010">[2]Description!#REF!</definedName>
    <definedName name="A15040020" localSheetId="1">[1]Description!#REF!</definedName>
    <definedName name="A15040020" localSheetId="0">[1]Description!#REF!</definedName>
    <definedName name="A15040020">[2]Description!#REF!</definedName>
    <definedName name="A15040030" localSheetId="1">[1]Description!#REF!</definedName>
    <definedName name="A15040030" localSheetId="0">[1]Description!#REF!</definedName>
    <definedName name="A15040030">[2]Description!#REF!</definedName>
    <definedName name="A15040040" localSheetId="1">[1]Description!#REF!</definedName>
    <definedName name="A15040040" localSheetId="0">[1]Description!#REF!</definedName>
    <definedName name="A15040040">[2]Description!#REF!</definedName>
    <definedName name="A15040050" localSheetId="1">[1]Description!#REF!</definedName>
    <definedName name="A15040050" localSheetId="0">[1]Description!#REF!</definedName>
    <definedName name="A15040050">[2]Description!#REF!</definedName>
    <definedName name="A15050010" localSheetId="1">[1]Description!#REF!</definedName>
    <definedName name="A15050010" localSheetId="0">[1]Description!#REF!</definedName>
    <definedName name="A15050010">[2]Description!#REF!</definedName>
    <definedName name="A15050020" localSheetId="1">[1]Description!#REF!</definedName>
    <definedName name="A15050020" localSheetId="0">[1]Description!#REF!</definedName>
    <definedName name="A15050020">[2]Description!#REF!</definedName>
    <definedName name="A15050030" localSheetId="1">[1]Description!#REF!</definedName>
    <definedName name="A15050030" localSheetId="0">[1]Description!#REF!</definedName>
    <definedName name="A15050030">[2]Description!#REF!</definedName>
    <definedName name="A15050040" localSheetId="1">[1]Description!#REF!</definedName>
    <definedName name="A15050040" localSheetId="0">[1]Description!#REF!</definedName>
    <definedName name="A15050040">[2]Description!#REF!</definedName>
    <definedName name="A15051010" localSheetId="1">[1]Description!#REF!</definedName>
    <definedName name="A15051010" localSheetId="0">[1]Description!#REF!</definedName>
    <definedName name="A15051010">[2]Description!#REF!</definedName>
    <definedName name="A15051020" localSheetId="1">[1]Description!#REF!</definedName>
    <definedName name="A15051020" localSheetId="0">[1]Description!#REF!</definedName>
    <definedName name="A15051020">[2]Description!#REF!</definedName>
    <definedName name="A15051030" localSheetId="1">[1]Description!#REF!</definedName>
    <definedName name="A15051030" localSheetId="0">[1]Description!#REF!</definedName>
    <definedName name="A15051030">[2]Description!#REF!</definedName>
    <definedName name="A15051040" localSheetId="1">[1]Description!#REF!</definedName>
    <definedName name="A15051040" localSheetId="0">[1]Description!#REF!</definedName>
    <definedName name="A15051040">[2]Description!#REF!</definedName>
    <definedName name="A15052010" localSheetId="1">[1]Description!#REF!</definedName>
    <definedName name="A15052010" localSheetId="0">[1]Description!#REF!</definedName>
    <definedName name="A15052010">[2]Description!#REF!</definedName>
    <definedName name="A15060010" localSheetId="1">[1]Description!#REF!</definedName>
    <definedName name="A15060010" localSheetId="0">[1]Description!#REF!</definedName>
    <definedName name="A15060010">[2]Description!#REF!</definedName>
    <definedName name="A15060020" localSheetId="1">[1]Description!#REF!</definedName>
    <definedName name="A15060020" localSheetId="0">[1]Description!#REF!</definedName>
    <definedName name="A15060020">[2]Description!#REF!</definedName>
    <definedName name="A15060030" localSheetId="1">[1]Description!#REF!</definedName>
    <definedName name="A15060030" localSheetId="0">[1]Description!#REF!</definedName>
    <definedName name="A15060030">[2]Description!#REF!</definedName>
    <definedName name="A15060040" localSheetId="1">[1]Description!#REF!</definedName>
    <definedName name="A15060040" localSheetId="0">[1]Description!#REF!</definedName>
    <definedName name="A15060040">[2]Description!#REF!</definedName>
    <definedName name="A15060050" localSheetId="1">[1]Description!#REF!</definedName>
    <definedName name="A15060050" localSheetId="0">[1]Description!#REF!</definedName>
    <definedName name="A15060050">[2]Description!#REF!</definedName>
    <definedName name="A16011010" localSheetId="1">[1]Description!#REF!</definedName>
    <definedName name="A16011010" localSheetId="0">[1]Description!#REF!</definedName>
    <definedName name="A16011010">[2]Description!#REF!</definedName>
    <definedName name="A16012010" localSheetId="1">[1]Description!#REF!</definedName>
    <definedName name="A16012010" localSheetId="0">[1]Description!#REF!</definedName>
    <definedName name="A16012010">[2]Description!#REF!</definedName>
    <definedName name="A16020010" localSheetId="1">[1]Description!#REF!</definedName>
    <definedName name="A16020010" localSheetId="0">[1]Description!#REF!</definedName>
    <definedName name="A16020010">[2]Description!#REF!</definedName>
    <definedName name="A16020020" localSheetId="1">[1]Description!#REF!</definedName>
    <definedName name="A16020020" localSheetId="0">[1]Description!#REF!</definedName>
    <definedName name="A16020020">[2]Description!#REF!</definedName>
    <definedName name="A16020030" localSheetId="1">[1]Description!#REF!</definedName>
    <definedName name="A16020030" localSheetId="0">[1]Description!#REF!</definedName>
    <definedName name="A16020030">[2]Description!#REF!</definedName>
    <definedName name="A16030010" localSheetId="1">[1]Description!#REF!</definedName>
    <definedName name="A16030010" localSheetId="0">[1]Description!#REF!</definedName>
    <definedName name="A16030010">[2]Description!#REF!</definedName>
    <definedName name="A16030020" localSheetId="1">[1]Description!#REF!</definedName>
    <definedName name="A16030020" localSheetId="0">[1]Description!#REF!</definedName>
    <definedName name="A16030020">[2]Description!#REF!</definedName>
    <definedName name="A16030030" localSheetId="1">[1]Description!#REF!</definedName>
    <definedName name="A16030030" localSheetId="0">[1]Description!#REF!</definedName>
    <definedName name="A16030030">[2]Description!#REF!</definedName>
    <definedName name="A16040010" localSheetId="1">[1]Description!#REF!</definedName>
    <definedName name="A16040010" localSheetId="0">[1]Description!#REF!</definedName>
    <definedName name="A16040010">[2]Description!#REF!</definedName>
    <definedName name="A16040020" localSheetId="1">[1]Description!#REF!</definedName>
    <definedName name="A16040020" localSheetId="0">[1]Description!#REF!</definedName>
    <definedName name="A16040020">[2]Description!#REF!</definedName>
    <definedName name="A16040030" localSheetId="1">[1]Description!#REF!</definedName>
    <definedName name="A16040030" localSheetId="0">[1]Description!#REF!</definedName>
    <definedName name="A16040030">[2]Description!#REF!</definedName>
    <definedName name="A16040040" localSheetId="1">[1]Description!#REF!</definedName>
    <definedName name="A16040040" localSheetId="0">[1]Description!#REF!</definedName>
    <definedName name="A16040040">[2]Description!#REF!</definedName>
    <definedName name="A16040050" localSheetId="1">[1]Description!#REF!</definedName>
    <definedName name="A16040050" localSheetId="0">[1]Description!#REF!</definedName>
    <definedName name="A16040050">[2]Description!#REF!</definedName>
    <definedName name="A16050010" localSheetId="1">[1]Description!#REF!</definedName>
    <definedName name="A16050010" localSheetId="0">[1]Description!#REF!</definedName>
    <definedName name="A16050010">[2]Description!#REF!</definedName>
    <definedName name="A16050020" localSheetId="1">[1]Description!#REF!</definedName>
    <definedName name="A16050020" localSheetId="0">[1]Description!#REF!</definedName>
    <definedName name="A16050020">[2]Description!#REF!</definedName>
    <definedName name="A16050030" localSheetId="1">[1]Description!#REF!</definedName>
    <definedName name="A16050030" localSheetId="0">[1]Description!#REF!</definedName>
    <definedName name="A16050030">[2]Description!#REF!</definedName>
    <definedName name="A16050040" localSheetId="1">[1]Description!#REF!</definedName>
    <definedName name="A16050040" localSheetId="0">[1]Description!#REF!</definedName>
    <definedName name="A16050040">[2]Description!#REF!</definedName>
    <definedName name="A16051010" localSheetId="1">[1]Description!#REF!</definedName>
    <definedName name="A16051010" localSheetId="0">[1]Description!#REF!</definedName>
    <definedName name="A16051010">[2]Description!#REF!</definedName>
    <definedName name="A16051020" localSheetId="1">[1]Description!#REF!</definedName>
    <definedName name="A16051020" localSheetId="0">[1]Description!#REF!</definedName>
    <definedName name="A16051020">[2]Description!#REF!</definedName>
    <definedName name="A16051030" localSheetId="1">[1]Description!#REF!</definedName>
    <definedName name="A16051030" localSheetId="0">[1]Description!#REF!</definedName>
    <definedName name="A16051030">[2]Description!#REF!</definedName>
    <definedName name="A16051040" localSheetId="1">[1]Description!#REF!</definedName>
    <definedName name="A16051040" localSheetId="0">[1]Description!#REF!</definedName>
    <definedName name="A16051040">[2]Description!#REF!</definedName>
    <definedName name="A16052010" localSheetId="1">[1]Description!#REF!</definedName>
    <definedName name="A16052010" localSheetId="0">[1]Description!#REF!</definedName>
    <definedName name="A16052010">[2]Description!#REF!</definedName>
    <definedName name="A16060010" localSheetId="1">[1]Description!#REF!</definedName>
    <definedName name="A16060010" localSheetId="0">[1]Description!#REF!</definedName>
    <definedName name="A16060010">[2]Description!#REF!</definedName>
    <definedName name="A16060020" localSheetId="1">[1]Description!#REF!</definedName>
    <definedName name="A16060020" localSheetId="0">[1]Description!#REF!</definedName>
    <definedName name="A16060020">[2]Description!#REF!</definedName>
    <definedName name="A16060030" localSheetId="1">[1]Description!#REF!</definedName>
    <definedName name="A16060030" localSheetId="0">[1]Description!#REF!</definedName>
    <definedName name="A16060030">[2]Description!#REF!</definedName>
    <definedName name="A16060040" localSheetId="1">[1]Description!#REF!</definedName>
    <definedName name="A16060040" localSheetId="0">[1]Description!#REF!</definedName>
    <definedName name="A16060040">[2]Description!#REF!</definedName>
    <definedName name="A16060050" localSheetId="1">[1]Description!#REF!</definedName>
    <definedName name="A16060050" localSheetId="0">[1]Description!#REF!</definedName>
    <definedName name="A16060050">[2]Description!#REF!</definedName>
    <definedName name="A16070010" localSheetId="1">[1]Description!#REF!</definedName>
    <definedName name="A16070010" localSheetId="0">[1]Description!#REF!</definedName>
    <definedName name="A16070010">[2]Description!#REF!</definedName>
    <definedName name="A16070020" localSheetId="1">[1]Description!#REF!</definedName>
    <definedName name="A16070020" localSheetId="0">[1]Description!#REF!</definedName>
    <definedName name="A16070020">[2]Description!#REF!</definedName>
    <definedName name="A19010010" localSheetId="1">[1]Description!#REF!</definedName>
    <definedName name="A19010010" localSheetId="0">[1]Description!#REF!</definedName>
    <definedName name="A19010010">[2]Description!#REF!</definedName>
    <definedName name="A19010020" localSheetId="1">[1]Description!#REF!</definedName>
    <definedName name="A19010020" localSheetId="0">[1]Description!#REF!</definedName>
    <definedName name="A19010020">[2]Description!#REF!</definedName>
    <definedName name="A21960040" localSheetId="1">[1]Description!#REF!</definedName>
    <definedName name="A21960040" localSheetId="0">[1]Description!#REF!</definedName>
    <definedName name="A21960040">[2]Description!#REF!</definedName>
    <definedName name="A21960050" localSheetId="1">[1]Description!#REF!</definedName>
    <definedName name="A21960050" localSheetId="0">[1]Description!#REF!</definedName>
    <definedName name="A21960050">[2]Description!#REF!</definedName>
    <definedName name="A21960060" localSheetId="1">[1]Description!#REF!</definedName>
    <definedName name="A21960060" localSheetId="0">[1]Description!#REF!</definedName>
    <definedName name="A21960060">[2]Description!#REF!</definedName>
    <definedName name="A21960070" localSheetId="1">[1]Description!#REF!</definedName>
    <definedName name="A21960070" localSheetId="0">[1]Description!#REF!</definedName>
    <definedName name="A21960070">[2]Description!#REF!</definedName>
    <definedName name="A21960080" localSheetId="1">[1]Description!#REF!</definedName>
    <definedName name="A21960080" localSheetId="0">[1]Description!#REF!</definedName>
    <definedName name="A21960080">[2]Description!#REF!</definedName>
    <definedName name="A42012040" localSheetId="1">[1]Description!#REF!</definedName>
    <definedName name="A42012040" localSheetId="0">[1]Description!#REF!</definedName>
    <definedName name="A42012040">[2]Description!#REF!</definedName>
    <definedName name="A49030000" localSheetId="1">[1]Description!#REF!</definedName>
    <definedName name="A49030000" localSheetId="0">[1]Description!#REF!</definedName>
    <definedName name="A49030000">[2]Description!#REF!</definedName>
    <definedName name="A51010020" localSheetId="1">[1]Description!#REF!</definedName>
    <definedName name="A51010020" localSheetId="0">[1]Description!#REF!</definedName>
    <definedName name="A51010020">[2]Description!#REF!</definedName>
    <definedName name="A91030020" localSheetId="1">[1]Description!#REF!</definedName>
    <definedName name="A91030020" localSheetId="0">[1]Description!#REF!</definedName>
    <definedName name="A91030020">[2]Description!#REF!</definedName>
    <definedName name="A91100020" localSheetId="1">[1]Description!#REF!</definedName>
    <definedName name="A91100020" localSheetId="0">[1]Description!#REF!</definedName>
    <definedName name="A91100020">[2]Description!#REF!</definedName>
    <definedName name="agreement">#N/A</definedName>
    <definedName name="Asset">#REF!</definedName>
    <definedName name="detail">[3]Income!#REF!</definedName>
    <definedName name="L_Equity">#REF!</definedName>
    <definedName name="MOAY">#N/A</definedName>
    <definedName name="P">#REF!</definedName>
    <definedName name="PLCODE">#REF!</definedName>
    <definedName name="_xlnm.Print_Area" localSheetId="1">ค่าใช้จ่าย2562!$A$1:$AE$284</definedName>
    <definedName name="_xlnm.Print_Area" localSheetId="0">รายได้2562!$A$1:$J$141</definedName>
    <definedName name="Print_Area_MI">'[4]General Data'!#REF!</definedName>
    <definedName name="_xlnm.Print_Titles" localSheetId="1">ค่าใช้จ่าย2562!$A:$E,ค่าใช้จ่าย2562!$1:$8</definedName>
    <definedName name="_xlnm.Print_Titles" localSheetId="0">รายได้2562!$A:$E,รายได้2562!$1:$8</definedName>
    <definedName name="Profit_Loss">#REF!</definedName>
    <definedName name="ฟ52012030" localSheetId="1">[1]Description!#REF!</definedName>
    <definedName name="ฟ52012030" localSheetId="0">[1]Description!#REF!</definedName>
    <definedName name="ฟ52012030">[2]Description!#REF!</definedName>
  </definedNames>
  <calcPr calcId="145621"/>
</workbook>
</file>

<file path=xl/calcChain.xml><?xml version="1.0" encoding="utf-8"?>
<calcChain xmlns="http://schemas.openxmlformats.org/spreadsheetml/2006/main">
  <c r="AF77" i="11" l="1"/>
  <c r="D48" i="33"/>
  <c r="D47" i="33"/>
  <c r="D46" i="33"/>
  <c r="D45" i="33"/>
  <c r="B48" i="33"/>
  <c r="B49" i="33"/>
  <c r="B51" i="33" s="1"/>
  <c r="B47" i="33"/>
  <c r="B46" i="33"/>
  <c r="B45" i="33"/>
  <c r="E49" i="33"/>
  <c r="Z267" i="11"/>
  <c r="Z266" i="11"/>
  <c r="U267" i="11"/>
  <c r="U266" i="11"/>
  <c r="AF76" i="11"/>
  <c r="C45" i="33" l="1"/>
  <c r="C46" i="33"/>
  <c r="C48" i="33"/>
  <c r="C47" i="33"/>
  <c r="D49" i="33"/>
  <c r="I33" i="33"/>
  <c r="H34" i="33"/>
  <c r="H33" i="33"/>
  <c r="H32" i="33"/>
  <c r="H31" i="33"/>
  <c r="H30" i="33"/>
  <c r="H29" i="33"/>
  <c r="AM23" i="11"/>
  <c r="C49" i="33" l="1"/>
  <c r="D41" i="33" l="1"/>
  <c r="D40" i="33"/>
  <c r="D39" i="33"/>
  <c r="D38" i="33"/>
  <c r="Q16" i="9"/>
  <c r="D34" i="33"/>
  <c r="F34" i="33"/>
  <c r="F33" i="33"/>
  <c r="F32" i="33"/>
  <c r="F31" i="33"/>
  <c r="F30" i="33"/>
  <c r="F29" i="33"/>
  <c r="F28" i="33"/>
  <c r="D29" i="33" l="1"/>
  <c r="D32" i="33"/>
  <c r="D31" i="33"/>
  <c r="D30" i="33"/>
  <c r="D23" i="33"/>
  <c r="D22" i="33"/>
  <c r="D21" i="33"/>
  <c r="D20" i="33"/>
  <c r="E42" i="33"/>
  <c r="B42" i="33"/>
  <c r="C41" i="33" s="1"/>
  <c r="C39" i="33"/>
  <c r="D42" i="33"/>
  <c r="E33" i="33"/>
  <c r="B33" i="33"/>
  <c r="C31" i="33" s="1"/>
  <c r="D33" i="33"/>
  <c r="C30" i="33"/>
  <c r="B23" i="33"/>
  <c r="B22" i="33"/>
  <c r="B21" i="33"/>
  <c r="B20" i="33"/>
  <c r="E24" i="33"/>
  <c r="B24" i="33"/>
  <c r="C21" i="33" s="1"/>
  <c r="D24" i="33"/>
  <c r="E16" i="33"/>
  <c r="D16" i="33"/>
  <c r="D15" i="33"/>
  <c r="D14" i="33"/>
  <c r="D13" i="33"/>
  <c r="D12" i="33"/>
  <c r="C16" i="33"/>
  <c r="C15" i="33"/>
  <c r="C14" i="33"/>
  <c r="C13" i="33"/>
  <c r="C12" i="33"/>
  <c r="B16" i="33"/>
  <c r="B15" i="33"/>
  <c r="B14" i="33"/>
  <c r="B13" i="33"/>
  <c r="B12" i="33"/>
  <c r="Q17" i="9"/>
  <c r="Q15" i="9"/>
  <c r="AD80" i="11"/>
  <c r="AD81" i="11"/>
  <c r="AD44" i="11"/>
  <c r="C40" i="33" l="1"/>
  <c r="C38" i="33"/>
  <c r="C32" i="33"/>
  <c r="C29" i="33"/>
  <c r="C33" i="33" s="1"/>
  <c r="C22" i="33"/>
  <c r="C20" i="33"/>
  <c r="C23" i="33"/>
  <c r="C24" i="33" s="1"/>
  <c r="AK21" i="11"/>
  <c r="C42" i="33" l="1"/>
  <c r="AE13" i="11"/>
  <c r="AE14" i="11"/>
  <c r="AE15" i="11"/>
  <c r="AE16" i="11"/>
  <c r="AE17" i="11"/>
  <c r="AE18" i="11"/>
  <c r="AE19" i="11"/>
  <c r="AE20" i="11"/>
  <c r="AE21" i="11"/>
  <c r="AE22" i="11"/>
  <c r="AE23" i="11"/>
  <c r="AE24" i="11"/>
  <c r="AE25" i="11"/>
  <c r="AE26" i="11"/>
  <c r="AE27" i="11"/>
  <c r="AE28" i="11"/>
  <c r="AE29" i="11"/>
  <c r="AE30" i="11"/>
  <c r="AE31" i="11"/>
  <c r="AE36" i="11"/>
  <c r="AE37" i="11"/>
  <c r="AE38" i="11"/>
  <c r="AE40" i="11"/>
  <c r="AE41" i="11"/>
  <c r="AE46" i="11"/>
  <c r="AE47" i="11"/>
  <c r="AE49" i="11"/>
  <c r="AE51" i="11"/>
  <c r="AE52" i="11"/>
  <c r="AE53" i="11"/>
  <c r="AE54" i="11"/>
  <c r="AE55" i="11"/>
  <c r="AE56" i="11"/>
  <c r="AE57" i="11"/>
  <c r="AE63" i="11"/>
  <c r="AE66" i="11"/>
  <c r="AE70" i="11"/>
  <c r="AE74" i="11"/>
  <c r="AE77" i="11"/>
  <c r="AE78" i="11"/>
  <c r="AE79" i="11"/>
  <c r="AE82" i="11"/>
  <c r="AE83" i="11"/>
  <c r="AE84" i="11"/>
  <c r="AE85" i="11"/>
  <c r="AE86" i="11"/>
  <c r="AE87" i="11"/>
  <c r="AE90" i="11"/>
  <c r="AE93" i="11"/>
  <c r="AE97" i="11"/>
  <c r="AE98" i="11"/>
  <c r="AE99" i="11"/>
  <c r="AE100" i="11"/>
  <c r="AE101" i="11"/>
  <c r="AE102" i="11"/>
  <c r="AE103" i="11"/>
  <c r="AE104" i="11"/>
  <c r="AE105" i="11"/>
  <c r="AE106" i="11"/>
  <c r="AE107" i="11"/>
  <c r="AE108" i="11"/>
  <c r="AE109" i="11"/>
  <c r="AE110" i="11"/>
  <c r="AE111" i="11"/>
  <c r="AE112" i="11"/>
  <c r="AE116" i="11"/>
  <c r="AE117" i="11"/>
  <c r="AE120" i="11"/>
  <c r="AE124" i="11"/>
  <c r="AE127" i="11"/>
  <c r="AE131" i="11"/>
  <c r="AE132" i="11"/>
  <c r="AE133" i="11"/>
  <c r="AE138" i="11"/>
  <c r="AE142" i="11"/>
  <c r="AE151" i="11"/>
  <c r="AE154" i="11"/>
  <c r="AE158" i="11"/>
  <c r="AE174" i="11"/>
  <c r="AE175" i="11"/>
  <c r="AE176" i="11"/>
  <c r="AE178" i="11"/>
  <c r="AE179" i="11"/>
  <c r="AE180" i="11"/>
  <c r="AE181" i="11"/>
  <c r="AE182" i="11"/>
  <c r="AE185" i="11"/>
  <c r="AE233" i="11"/>
  <c r="AE234" i="11"/>
  <c r="AE236" i="11"/>
  <c r="AE242" i="11"/>
  <c r="AE247" i="11"/>
  <c r="AE265" i="11"/>
  <c r="AE271" i="11"/>
  <c r="AE277" i="11"/>
  <c r="AE278" i="11"/>
  <c r="AE279" i="11"/>
  <c r="AE282" i="11"/>
  <c r="F284" i="11"/>
  <c r="G284" i="11"/>
  <c r="H284" i="11"/>
  <c r="I284" i="11"/>
  <c r="J284" i="11"/>
  <c r="K284" i="11"/>
  <c r="L284" i="11"/>
  <c r="M284" i="11"/>
  <c r="O284" i="11"/>
  <c r="P284" i="11"/>
  <c r="Q284" i="11"/>
  <c r="R284" i="11"/>
  <c r="S284" i="11"/>
  <c r="U284" i="11"/>
  <c r="V284" i="11"/>
  <c r="W284" i="11"/>
  <c r="X284" i="11"/>
  <c r="Z284" i="11"/>
  <c r="AA284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D34" i="11"/>
  <c r="AD35" i="11"/>
  <c r="AD36" i="11"/>
  <c r="AD37" i="11"/>
  <c r="AD38" i="11"/>
  <c r="AD39" i="11"/>
  <c r="AD40" i="11"/>
  <c r="AD41" i="11"/>
  <c r="AD42" i="11"/>
  <c r="AD43" i="11"/>
  <c r="AD45" i="11"/>
  <c r="AD46" i="11"/>
  <c r="AD47" i="11"/>
  <c r="AD48" i="11"/>
  <c r="AD49" i="11"/>
  <c r="AD50" i="11"/>
  <c r="AD51" i="11"/>
  <c r="AD52" i="11"/>
  <c r="AD53" i="11"/>
  <c r="AD54" i="11"/>
  <c r="AD55" i="11"/>
  <c r="AD56" i="11"/>
  <c r="AD57" i="11"/>
  <c r="AD58" i="11"/>
  <c r="AD59" i="11"/>
  <c r="AD60" i="11"/>
  <c r="AD61" i="11"/>
  <c r="AD62" i="11"/>
  <c r="AD63" i="11"/>
  <c r="AD64" i="11"/>
  <c r="AD65" i="11"/>
  <c r="AD66" i="11"/>
  <c r="AD67" i="11"/>
  <c r="AD68" i="11"/>
  <c r="AD69" i="11"/>
  <c r="AD70" i="11"/>
  <c r="AD71" i="11"/>
  <c r="AD72" i="11"/>
  <c r="AD73" i="11"/>
  <c r="AD74" i="11"/>
  <c r="AD75" i="11"/>
  <c r="AD76" i="11"/>
  <c r="AD77" i="11"/>
  <c r="AD78" i="11"/>
  <c r="AD79" i="11"/>
  <c r="AD82" i="11"/>
  <c r="AD83" i="11"/>
  <c r="AD84" i="11"/>
  <c r="AD85" i="11"/>
  <c r="AD86" i="11"/>
  <c r="AD87" i="11"/>
  <c r="AD88" i="11"/>
  <c r="AD89" i="11"/>
  <c r="AD90" i="11"/>
  <c r="AD91" i="11"/>
  <c r="AD92" i="11"/>
  <c r="AD93" i="11"/>
  <c r="AD94" i="11"/>
  <c r="AD95" i="11"/>
  <c r="AD96" i="11"/>
  <c r="AD97" i="11"/>
  <c r="AD98" i="11"/>
  <c r="AD99" i="11"/>
  <c r="AD100" i="11"/>
  <c r="AD101" i="11"/>
  <c r="AD102" i="11"/>
  <c r="AD103" i="11"/>
  <c r="AD104" i="11"/>
  <c r="AD105" i="11"/>
  <c r="AD106" i="11"/>
  <c r="AD107" i="11"/>
  <c r="AD108" i="11"/>
  <c r="AD109" i="11"/>
  <c r="AD110" i="11"/>
  <c r="AD111" i="11"/>
  <c r="AD112" i="11"/>
  <c r="AD113" i="11"/>
  <c r="AD114" i="11"/>
  <c r="AD115" i="11"/>
  <c r="AD116" i="11"/>
  <c r="AD117" i="11"/>
  <c r="AD118" i="11"/>
  <c r="AD119" i="11"/>
  <c r="AD120" i="11"/>
  <c r="AD121" i="11"/>
  <c r="AD122" i="11"/>
  <c r="AD123" i="11"/>
  <c r="AD124" i="11"/>
  <c r="AD125" i="11"/>
  <c r="AD126" i="11"/>
  <c r="AD127" i="11"/>
  <c r="AD128" i="11"/>
  <c r="AD129" i="11"/>
  <c r="AD130" i="11"/>
  <c r="AD131" i="11"/>
  <c r="AD132" i="11"/>
  <c r="AD133" i="11"/>
  <c r="AD134" i="11"/>
  <c r="AD135" i="11"/>
  <c r="AD136" i="11"/>
  <c r="AD137" i="11"/>
  <c r="AD138" i="11"/>
  <c r="AD139" i="11"/>
  <c r="AD140" i="11"/>
  <c r="AD141" i="11"/>
  <c r="AD142" i="11"/>
  <c r="AD143" i="11"/>
  <c r="AD144" i="11"/>
  <c r="AD145" i="11"/>
  <c r="AD146" i="11"/>
  <c r="AD147" i="11"/>
  <c r="AD148" i="11"/>
  <c r="AD149" i="11"/>
  <c r="AD150" i="11"/>
  <c r="AD151" i="11"/>
  <c r="AD152" i="11"/>
  <c r="AD153" i="11"/>
  <c r="AD154" i="11"/>
  <c r="AD155" i="11"/>
  <c r="AD156" i="11"/>
  <c r="AD157" i="11"/>
  <c r="AD158" i="11"/>
  <c r="AD159" i="11"/>
  <c r="AD160" i="11"/>
  <c r="AD161" i="11"/>
  <c r="AD162" i="11"/>
  <c r="AD163" i="11"/>
  <c r="AD164" i="11"/>
  <c r="AD165" i="11"/>
  <c r="AD166" i="11"/>
  <c r="AD167" i="11"/>
  <c r="AD168" i="11"/>
  <c r="AD169" i="11"/>
  <c r="AE169" i="11" s="1"/>
  <c r="AD170" i="11"/>
  <c r="AD171" i="11"/>
  <c r="AD172" i="11"/>
  <c r="AD173" i="11"/>
  <c r="AD174" i="11"/>
  <c r="AD175" i="11"/>
  <c r="AD176" i="11"/>
  <c r="AD177" i="11"/>
  <c r="AD178" i="11"/>
  <c r="AD179" i="11"/>
  <c r="AD180" i="11"/>
  <c r="AD181" i="11"/>
  <c r="AD182" i="11"/>
  <c r="AD183" i="11"/>
  <c r="AD184" i="11"/>
  <c r="AD185" i="11"/>
  <c r="AD186" i="11"/>
  <c r="AE186" i="11" s="1"/>
  <c r="AD187" i="11"/>
  <c r="AD188" i="11"/>
  <c r="AD189" i="11"/>
  <c r="AD190" i="11"/>
  <c r="AD191" i="11"/>
  <c r="AD192" i="11"/>
  <c r="AE192" i="11" s="1"/>
  <c r="AD193" i="11"/>
  <c r="AD194" i="11"/>
  <c r="AD195" i="11"/>
  <c r="AD196" i="11"/>
  <c r="AD197" i="11"/>
  <c r="AD198" i="11"/>
  <c r="AD199" i="11"/>
  <c r="AD200" i="11"/>
  <c r="AD201" i="11"/>
  <c r="AD202" i="11"/>
  <c r="AD203" i="11"/>
  <c r="AD204" i="11"/>
  <c r="AD205" i="11"/>
  <c r="AD206" i="11"/>
  <c r="AD207" i="11"/>
  <c r="AD208" i="11"/>
  <c r="AD209" i="11"/>
  <c r="AD210" i="11"/>
  <c r="AD211" i="11"/>
  <c r="AD212" i="11"/>
  <c r="AD213" i="11"/>
  <c r="AD214" i="11"/>
  <c r="AD215" i="11"/>
  <c r="AD216" i="11"/>
  <c r="AD217" i="11"/>
  <c r="AD218" i="11"/>
  <c r="AD219" i="11"/>
  <c r="AD220" i="11"/>
  <c r="AD221" i="11"/>
  <c r="AD222" i="11"/>
  <c r="AD223" i="11"/>
  <c r="AD224" i="11"/>
  <c r="AD225" i="11"/>
  <c r="AD226" i="11"/>
  <c r="AD227" i="11"/>
  <c r="AD228" i="11"/>
  <c r="AD229" i="11"/>
  <c r="AD230" i="11"/>
  <c r="AD231" i="11"/>
  <c r="AD232" i="11"/>
  <c r="AD233" i="11"/>
  <c r="AD234" i="11"/>
  <c r="AD235" i="11"/>
  <c r="AD236" i="11"/>
  <c r="AD237" i="11"/>
  <c r="AD238" i="11"/>
  <c r="AD239" i="11"/>
  <c r="AD240" i="11"/>
  <c r="AD241" i="11"/>
  <c r="AD242" i="11"/>
  <c r="AD243" i="11"/>
  <c r="AD244" i="11"/>
  <c r="AD245" i="11"/>
  <c r="AD246" i="11"/>
  <c r="AD247" i="11"/>
  <c r="AD248" i="11"/>
  <c r="AD249" i="11"/>
  <c r="AD250" i="11"/>
  <c r="AD251" i="11"/>
  <c r="AD252" i="11"/>
  <c r="AD253" i="11"/>
  <c r="AD254" i="11"/>
  <c r="AD255" i="11"/>
  <c r="AD256" i="11"/>
  <c r="AD257" i="11"/>
  <c r="AD258" i="11"/>
  <c r="AD259" i="11"/>
  <c r="AD260" i="11"/>
  <c r="AD261" i="11"/>
  <c r="AD262" i="11"/>
  <c r="AD263" i="11"/>
  <c r="AD264" i="11"/>
  <c r="AD265" i="11"/>
  <c r="AD266" i="11"/>
  <c r="AD267" i="11"/>
  <c r="AD268" i="11"/>
  <c r="AD269" i="11"/>
  <c r="AD270" i="11"/>
  <c r="AD271" i="11"/>
  <c r="AD272" i="11"/>
  <c r="AD273" i="11"/>
  <c r="AD274" i="11"/>
  <c r="AD275" i="11"/>
  <c r="AD276" i="11"/>
  <c r="AD277" i="11"/>
  <c r="AD278" i="11"/>
  <c r="AD279" i="11"/>
  <c r="AD280" i="11"/>
  <c r="AD281" i="11"/>
  <c r="AE281" i="11" s="1"/>
  <c r="AD282" i="11"/>
  <c r="AD283" i="11"/>
  <c r="AD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Y60" i="11"/>
  <c r="Y61" i="11"/>
  <c r="Y62" i="11"/>
  <c r="Y63" i="11"/>
  <c r="Y64" i="11"/>
  <c r="Y65" i="11"/>
  <c r="Y66" i="11"/>
  <c r="Y67" i="11"/>
  <c r="Y68" i="11"/>
  <c r="Y69" i="11"/>
  <c r="Y70" i="11"/>
  <c r="Y71" i="11"/>
  <c r="Y72" i="11"/>
  <c r="Y73" i="11"/>
  <c r="Y74" i="11"/>
  <c r="Y75" i="11"/>
  <c r="Y76" i="11"/>
  <c r="Y77" i="11"/>
  <c r="Y78" i="11"/>
  <c r="Y79" i="11"/>
  <c r="Y82" i="11"/>
  <c r="Y83" i="11"/>
  <c r="Y84" i="11"/>
  <c r="Y85" i="11"/>
  <c r="Y86" i="11"/>
  <c r="Y87" i="11"/>
  <c r="Y88" i="11"/>
  <c r="Y89" i="11"/>
  <c r="Y90" i="11"/>
  <c r="Y91" i="11"/>
  <c r="Y92" i="11"/>
  <c r="Y93" i="11"/>
  <c r="Y94" i="11"/>
  <c r="Y95" i="11"/>
  <c r="Y96" i="11"/>
  <c r="Y97" i="11"/>
  <c r="Y98" i="11"/>
  <c r="Y99" i="11"/>
  <c r="Y100" i="11"/>
  <c r="Y101" i="11"/>
  <c r="Y102" i="11"/>
  <c r="Y103" i="11"/>
  <c r="Y104" i="11"/>
  <c r="Y105" i="11"/>
  <c r="Y106" i="11"/>
  <c r="Y107" i="11"/>
  <c r="Y108" i="11"/>
  <c r="Y109" i="11"/>
  <c r="Y110" i="11"/>
  <c r="Y111" i="11"/>
  <c r="Y112" i="11"/>
  <c r="Y113" i="11"/>
  <c r="Y114" i="11"/>
  <c r="Y115" i="11"/>
  <c r="Y116" i="11"/>
  <c r="Y117" i="11"/>
  <c r="Y118" i="11"/>
  <c r="Y119" i="11"/>
  <c r="Y120" i="11"/>
  <c r="Y121" i="11"/>
  <c r="Y122" i="11"/>
  <c r="Y123" i="11"/>
  <c r="Y124" i="11"/>
  <c r="Y125" i="11"/>
  <c r="Y126" i="11"/>
  <c r="Y127" i="11"/>
  <c r="Y128" i="11"/>
  <c r="Y129" i="11"/>
  <c r="Y130" i="11"/>
  <c r="Y131" i="11"/>
  <c r="Y132" i="11"/>
  <c r="Y133" i="11"/>
  <c r="Y134" i="11"/>
  <c r="Y135" i="11"/>
  <c r="Y136" i="11"/>
  <c r="Y137" i="11"/>
  <c r="Y138" i="11"/>
  <c r="Y139" i="11"/>
  <c r="Y140" i="11"/>
  <c r="Y141" i="11"/>
  <c r="Y142" i="11"/>
  <c r="Y143" i="11"/>
  <c r="Y144" i="11"/>
  <c r="Y145" i="11"/>
  <c r="Y146" i="11"/>
  <c r="Y147" i="11"/>
  <c r="Y148" i="11"/>
  <c r="Y149" i="11"/>
  <c r="Y150" i="11"/>
  <c r="Y151" i="11"/>
  <c r="Y152" i="11"/>
  <c r="Y153" i="11"/>
  <c r="Y154" i="11"/>
  <c r="Y155" i="11"/>
  <c r="Y156" i="11"/>
  <c r="Y157" i="11"/>
  <c r="Y158" i="11"/>
  <c r="Y159" i="11"/>
  <c r="Y160" i="11"/>
  <c r="Y161" i="11"/>
  <c r="Y162" i="11"/>
  <c r="Y163" i="11"/>
  <c r="Y164" i="11"/>
  <c r="Y165" i="11"/>
  <c r="Y166" i="11"/>
  <c r="Y167" i="11"/>
  <c r="Y168" i="11"/>
  <c r="Y169" i="11"/>
  <c r="Y170" i="11"/>
  <c r="Y171" i="11"/>
  <c r="Y172" i="11"/>
  <c r="Y173" i="11"/>
  <c r="Y174" i="11"/>
  <c r="Y175" i="11"/>
  <c r="Y176" i="11"/>
  <c r="Y177" i="11"/>
  <c r="Y178" i="11"/>
  <c r="Y179" i="11"/>
  <c r="Y180" i="11"/>
  <c r="Y181" i="11"/>
  <c r="Y182" i="11"/>
  <c r="Y183" i="11"/>
  <c r="Y184" i="11"/>
  <c r="Y185" i="11"/>
  <c r="Y186" i="11"/>
  <c r="Y187" i="11"/>
  <c r="Y188" i="11"/>
  <c r="Y189" i="11"/>
  <c r="Y190" i="11"/>
  <c r="Y191" i="11"/>
  <c r="Y192" i="11"/>
  <c r="Y193" i="11"/>
  <c r="Y194" i="11"/>
  <c r="Y195" i="11"/>
  <c r="Y196" i="11"/>
  <c r="Y197" i="11"/>
  <c r="Y198" i="11"/>
  <c r="Y199" i="11"/>
  <c r="Y200" i="11"/>
  <c r="Y201" i="11"/>
  <c r="Y202" i="11"/>
  <c r="Y203" i="11"/>
  <c r="AE203" i="11" s="1"/>
  <c r="Y204" i="11"/>
  <c r="Y205" i="11"/>
  <c r="Y206" i="11"/>
  <c r="Y207" i="11"/>
  <c r="Y208" i="11"/>
  <c r="Y209" i="11"/>
  <c r="Y210" i="11"/>
  <c r="Y211" i="11"/>
  <c r="Y212" i="11"/>
  <c r="Y213" i="11"/>
  <c r="Y214" i="11"/>
  <c r="Y215" i="11"/>
  <c r="Y216" i="11"/>
  <c r="Y217" i="11"/>
  <c r="AE217" i="11" s="1"/>
  <c r="Y218" i="11"/>
  <c r="Y219" i="11"/>
  <c r="Y220" i="11"/>
  <c r="Y221" i="11"/>
  <c r="Y222" i="11"/>
  <c r="Y223" i="11"/>
  <c r="Y224" i="11"/>
  <c r="Y225" i="11"/>
  <c r="Y226" i="11"/>
  <c r="Y227" i="11"/>
  <c r="Y228" i="11"/>
  <c r="Y229" i="11"/>
  <c r="AE229" i="11" s="1"/>
  <c r="Y230" i="11"/>
  <c r="Y231" i="11"/>
  <c r="Y232" i="11"/>
  <c r="Y233" i="11"/>
  <c r="Y234" i="11"/>
  <c r="Y235" i="11"/>
  <c r="Y236" i="11"/>
  <c r="Y237" i="11"/>
  <c r="Y238" i="11"/>
  <c r="Y239" i="11"/>
  <c r="Y240" i="11"/>
  <c r="Y241" i="11"/>
  <c r="Y242" i="11"/>
  <c r="Y243" i="11"/>
  <c r="Y244" i="11"/>
  <c r="Y245" i="11"/>
  <c r="Y246" i="11"/>
  <c r="Y247" i="11"/>
  <c r="Y248" i="11"/>
  <c r="Y249" i="11"/>
  <c r="Y250" i="11"/>
  <c r="Y251" i="11"/>
  <c r="Y252" i="11"/>
  <c r="Y253" i="11"/>
  <c r="Y254" i="11"/>
  <c r="Y255" i="11"/>
  <c r="Y256" i="11"/>
  <c r="Y257" i="11"/>
  <c r="Y258" i="11"/>
  <c r="Y259" i="11"/>
  <c r="Y260" i="11"/>
  <c r="Y261" i="11"/>
  <c r="Y262" i="11"/>
  <c r="Y263" i="11"/>
  <c r="Y264" i="11"/>
  <c r="Y265" i="11"/>
  <c r="Y266" i="11"/>
  <c r="Y267" i="11"/>
  <c r="Y268" i="11"/>
  <c r="Y269" i="11"/>
  <c r="Y270" i="11"/>
  <c r="Y271" i="11"/>
  <c r="Y272" i="11"/>
  <c r="Y273" i="11"/>
  <c r="Y274" i="11"/>
  <c r="Y275" i="11"/>
  <c r="Y276" i="11"/>
  <c r="Y277" i="11"/>
  <c r="Y278" i="11"/>
  <c r="Y279" i="11"/>
  <c r="Y280" i="11"/>
  <c r="Y281" i="11"/>
  <c r="Y282" i="11"/>
  <c r="Y283" i="11"/>
  <c r="Y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3" i="11"/>
  <c r="T84" i="11"/>
  <c r="T85" i="11"/>
  <c r="T86" i="11"/>
  <c r="T87" i="11"/>
  <c r="T88" i="11"/>
  <c r="T89" i="11"/>
  <c r="T90" i="11"/>
  <c r="T91" i="11"/>
  <c r="T92" i="11"/>
  <c r="T93" i="11"/>
  <c r="T94" i="11"/>
  <c r="T95" i="11"/>
  <c r="T96" i="11"/>
  <c r="T97" i="11"/>
  <c r="T98" i="11"/>
  <c r="T99" i="11"/>
  <c r="T100" i="11"/>
  <c r="T101" i="11"/>
  <c r="T102" i="11"/>
  <c r="T103" i="11"/>
  <c r="T104" i="11"/>
  <c r="T105" i="11"/>
  <c r="T106" i="11"/>
  <c r="T107" i="11"/>
  <c r="T108" i="11"/>
  <c r="T109" i="11"/>
  <c r="T110" i="11"/>
  <c r="T111" i="11"/>
  <c r="T112" i="11"/>
  <c r="T113" i="11"/>
  <c r="T114" i="11"/>
  <c r="T115" i="11"/>
  <c r="T116" i="11"/>
  <c r="T117" i="11"/>
  <c r="T118" i="11"/>
  <c r="T119" i="11"/>
  <c r="T120" i="11"/>
  <c r="T121" i="11"/>
  <c r="T122" i="11"/>
  <c r="T123" i="11"/>
  <c r="T124" i="11"/>
  <c r="T125" i="11"/>
  <c r="T126" i="11"/>
  <c r="T127" i="11"/>
  <c r="T128" i="11"/>
  <c r="T129" i="11"/>
  <c r="T130" i="11"/>
  <c r="T131" i="11"/>
  <c r="T132" i="11"/>
  <c r="T133" i="11"/>
  <c r="T134" i="11"/>
  <c r="T135" i="11"/>
  <c r="T136" i="11"/>
  <c r="T137" i="11"/>
  <c r="T138" i="11"/>
  <c r="T139" i="11"/>
  <c r="T140" i="11"/>
  <c r="T141" i="11"/>
  <c r="T142" i="11"/>
  <c r="T143" i="11"/>
  <c r="T144" i="11"/>
  <c r="AE144" i="11" s="1"/>
  <c r="T145" i="11"/>
  <c r="T146" i="11"/>
  <c r="T147" i="11"/>
  <c r="AE147" i="11" s="1"/>
  <c r="T148" i="11"/>
  <c r="T149" i="11"/>
  <c r="T150" i="11"/>
  <c r="T151" i="11"/>
  <c r="T152" i="11"/>
  <c r="T153" i="11"/>
  <c r="T154" i="11"/>
  <c r="T155" i="11"/>
  <c r="T156" i="11"/>
  <c r="T157" i="11"/>
  <c r="T158" i="11"/>
  <c r="T159" i="11"/>
  <c r="T160" i="11"/>
  <c r="T161" i="11"/>
  <c r="T162" i="11"/>
  <c r="T163" i="11"/>
  <c r="T164" i="11"/>
  <c r="T165" i="11"/>
  <c r="T166" i="11"/>
  <c r="T167" i="11"/>
  <c r="T168" i="11"/>
  <c r="T169" i="11"/>
  <c r="T170" i="11"/>
  <c r="AE170" i="11" s="1"/>
  <c r="T171" i="11"/>
  <c r="T172" i="11"/>
  <c r="T173" i="11"/>
  <c r="T174" i="11"/>
  <c r="T175" i="11"/>
  <c r="T176" i="11"/>
  <c r="T177" i="11"/>
  <c r="T178" i="11"/>
  <c r="T179" i="11"/>
  <c r="T180" i="11"/>
  <c r="T181" i="11"/>
  <c r="T182" i="11"/>
  <c r="T183" i="11"/>
  <c r="T184" i="11"/>
  <c r="T185" i="11"/>
  <c r="T186" i="11"/>
  <c r="T187" i="11"/>
  <c r="T188" i="11"/>
  <c r="T189" i="11"/>
  <c r="T190" i="11"/>
  <c r="T191" i="11"/>
  <c r="T192" i="11"/>
  <c r="T193" i="11"/>
  <c r="T194" i="11"/>
  <c r="T195" i="11"/>
  <c r="T196" i="11"/>
  <c r="T197" i="11"/>
  <c r="T198" i="11"/>
  <c r="T199" i="11"/>
  <c r="T200" i="11"/>
  <c r="T201" i="11"/>
  <c r="T202" i="11"/>
  <c r="T203" i="11"/>
  <c r="T204" i="11"/>
  <c r="T205" i="11"/>
  <c r="T206" i="11"/>
  <c r="T207" i="11"/>
  <c r="T208" i="11"/>
  <c r="T209" i="11"/>
  <c r="T210" i="11"/>
  <c r="T211" i="11"/>
  <c r="T212" i="11"/>
  <c r="T213" i="11"/>
  <c r="T214" i="11"/>
  <c r="T215" i="11"/>
  <c r="T216" i="11"/>
  <c r="T217" i="11"/>
  <c r="T218" i="11"/>
  <c r="T219" i="11"/>
  <c r="T220" i="11"/>
  <c r="T221" i="11"/>
  <c r="T222" i="11"/>
  <c r="T223" i="11"/>
  <c r="T224" i="11"/>
  <c r="T225" i="11"/>
  <c r="T226" i="11"/>
  <c r="T227" i="11"/>
  <c r="T228" i="11"/>
  <c r="T229" i="11"/>
  <c r="T230" i="11"/>
  <c r="T231" i="11"/>
  <c r="T232" i="11"/>
  <c r="T233" i="11"/>
  <c r="T234" i="11"/>
  <c r="T235" i="11"/>
  <c r="T236" i="11"/>
  <c r="T237" i="11"/>
  <c r="T238" i="11"/>
  <c r="T239" i="11"/>
  <c r="T240" i="11"/>
  <c r="T241" i="11"/>
  <c r="T242" i="11"/>
  <c r="T243" i="11"/>
  <c r="T244" i="11"/>
  <c r="T245" i="11"/>
  <c r="T246" i="11"/>
  <c r="T247" i="11"/>
  <c r="T248" i="11"/>
  <c r="T249" i="11"/>
  <c r="T250" i="11"/>
  <c r="T251" i="11"/>
  <c r="T252" i="11"/>
  <c r="T253" i="11"/>
  <c r="AE253" i="11" s="1"/>
  <c r="T254" i="11"/>
  <c r="T255" i="11"/>
  <c r="T256" i="11"/>
  <c r="T257" i="11"/>
  <c r="T258" i="11"/>
  <c r="T259" i="11"/>
  <c r="T260" i="11"/>
  <c r="AE260" i="11" s="1"/>
  <c r="T261" i="11"/>
  <c r="T262" i="11"/>
  <c r="T263" i="11"/>
  <c r="T264" i="11"/>
  <c r="T265" i="11"/>
  <c r="T266" i="11"/>
  <c r="T267" i="11"/>
  <c r="T268" i="11"/>
  <c r="T269" i="11"/>
  <c r="T270" i="11"/>
  <c r="T271" i="11"/>
  <c r="T272" i="11"/>
  <c r="T273" i="11"/>
  <c r="T274" i="11"/>
  <c r="T275" i="11"/>
  <c r="T276" i="11"/>
  <c r="T277" i="11"/>
  <c r="T278" i="11"/>
  <c r="T279" i="11"/>
  <c r="T280" i="11"/>
  <c r="T281" i="11"/>
  <c r="T282" i="11"/>
  <c r="T283" i="11"/>
  <c r="AE283" i="11" s="1"/>
  <c r="T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AE33" i="11" s="1"/>
  <c r="N34" i="11"/>
  <c r="N35" i="11"/>
  <c r="N36" i="11"/>
  <c r="N37" i="11"/>
  <c r="N38" i="11"/>
  <c r="N39" i="11"/>
  <c r="AE39" i="11" s="1"/>
  <c r="N40" i="11"/>
  <c r="N41" i="11"/>
  <c r="N42" i="11"/>
  <c r="N43" i="11"/>
  <c r="AE43" i="11" s="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AE61" i="11" s="1"/>
  <c r="N62" i="11"/>
  <c r="N63" i="11"/>
  <c r="N64" i="11"/>
  <c r="N65" i="11"/>
  <c r="AE65" i="11" s="1"/>
  <c r="N66" i="11"/>
  <c r="N67" i="11"/>
  <c r="N68" i="11"/>
  <c r="N69" i="11"/>
  <c r="N70" i="11"/>
  <c r="N71" i="11"/>
  <c r="AE71" i="11" s="1"/>
  <c r="N72" i="11"/>
  <c r="N73" i="11"/>
  <c r="AE73" i="11" s="1"/>
  <c r="N74" i="11"/>
  <c r="N75" i="11"/>
  <c r="AE75" i="11" s="1"/>
  <c r="N76" i="11"/>
  <c r="AE76" i="11" s="1"/>
  <c r="AG76" i="11" s="1"/>
  <c r="N77" i="11"/>
  <c r="N78" i="11"/>
  <c r="N79" i="11"/>
  <c r="N80" i="11"/>
  <c r="AE80" i="11" s="1"/>
  <c r="N81" i="11"/>
  <c r="AE81" i="11" s="1"/>
  <c r="N82" i="11"/>
  <c r="N83" i="11"/>
  <c r="N84" i="11"/>
  <c r="N85" i="11"/>
  <c r="N86" i="11"/>
  <c r="N87" i="11"/>
  <c r="N88" i="11"/>
  <c r="AE88" i="11" s="1"/>
  <c r="N89" i="11"/>
  <c r="AE89" i="11" s="1"/>
  <c r="N90" i="11"/>
  <c r="N91" i="11"/>
  <c r="N92" i="11"/>
  <c r="AE92" i="11" s="1"/>
  <c r="N93" i="11"/>
  <c r="N94" i="11"/>
  <c r="N95" i="11"/>
  <c r="N96" i="11"/>
  <c r="N97" i="11"/>
  <c r="N98" i="11"/>
  <c r="N99" i="11"/>
  <c r="N100" i="11"/>
  <c r="N101" i="11"/>
  <c r="N102" i="11"/>
  <c r="N103" i="11"/>
  <c r="N104" i="11"/>
  <c r="N105" i="11"/>
  <c r="N106" i="11"/>
  <c r="N107" i="11"/>
  <c r="N108" i="11"/>
  <c r="N109" i="11"/>
  <c r="N110" i="11"/>
  <c r="N111" i="11"/>
  <c r="N112" i="11"/>
  <c r="N113" i="11"/>
  <c r="N114" i="11"/>
  <c r="AE114" i="11" s="1"/>
  <c r="N115" i="11"/>
  <c r="N116" i="11"/>
  <c r="N117" i="11"/>
  <c r="N118" i="11"/>
  <c r="N119" i="11"/>
  <c r="AE119" i="11" s="1"/>
  <c r="N120" i="11"/>
  <c r="N121" i="11"/>
  <c r="N122" i="11"/>
  <c r="AE122" i="11" s="1"/>
  <c r="N123" i="11"/>
  <c r="N124" i="11"/>
  <c r="N125" i="11"/>
  <c r="N126" i="11"/>
  <c r="AE126" i="11" s="1"/>
  <c r="N127" i="11"/>
  <c r="N128" i="11"/>
  <c r="AE128" i="11" s="1"/>
  <c r="N129" i="11"/>
  <c r="AE129" i="11" s="1"/>
  <c r="N130" i="11"/>
  <c r="N131" i="11"/>
  <c r="N132" i="11"/>
  <c r="N133" i="11"/>
  <c r="N134" i="11"/>
  <c r="AE134" i="11" s="1"/>
  <c r="N135" i="11"/>
  <c r="N136" i="11"/>
  <c r="AE136" i="11" s="1"/>
  <c r="N137" i="11"/>
  <c r="N138" i="11"/>
  <c r="N139" i="11"/>
  <c r="N140" i="11"/>
  <c r="N141" i="11"/>
  <c r="AE141" i="11" s="1"/>
  <c r="N142" i="11"/>
  <c r="N143" i="11"/>
  <c r="N144" i="11"/>
  <c r="N145" i="11"/>
  <c r="AE145" i="11" s="1"/>
  <c r="N146" i="11"/>
  <c r="AE146" i="11" s="1"/>
  <c r="N147" i="11"/>
  <c r="N148" i="11"/>
  <c r="N149" i="11"/>
  <c r="AE149" i="11" s="1"/>
  <c r="N150" i="11"/>
  <c r="AE150" i="11" s="1"/>
  <c r="N151" i="11"/>
  <c r="N152" i="11"/>
  <c r="AE152" i="11" s="1"/>
  <c r="N153" i="11"/>
  <c r="AE153" i="11" s="1"/>
  <c r="N154" i="11"/>
  <c r="N155" i="11"/>
  <c r="N156" i="11"/>
  <c r="AE156" i="11" s="1"/>
  <c r="N157" i="11"/>
  <c r="N158" i="11"/>
  <c r="N159" i="11"/>
  <c r="N160" i="11"/>
  <c r="AE160" i="11" s="1"/>
  <c r="N161" i="11"/>
  <c r="AE161" i="11" s="1"/>
  <c r="N162" i="11"/>
  <c r="AE162" i="11" s="1"/>
  <c r="N163" i="11"/>
  <c r="AE163" i="11" s="1"/>
  <c r="N164" i="11"/>
  <c r="N165" i="11"/>
  <c r="AE165" i="11" s="1"/>
  <c r="N166" i="11"/>
  <c r="AE166" i="11" s="1"/>
  <c r="N167" i="11"/>
  <c r="AE167" i="11" s="1"/>
  <c r="N168" i="11"/>
  <c r="AE168" i="11" s="1"/>
  <c r="N169" i="11"/>
  <c r="N170" i="11"/>
  <c r="N171" i="11"/>
  <c r="AE171" i="11" s="1"/>
  <c r="N172" i="11"/>
  <c r="N173" i="11"/>
  <c r="AE173" i="11" s="1"/>
  <c r="N174" i="11"/>
  <c r="N175" i="11"/>
  <c r="N176" i="11"/>
  <c r="N177" i="11"/>
  <c r="N178" i="11"/>
  <c r="N179" i="11"/>
  <c r="N180" i="11"/>
  <c r="N181" i="11"/>
  <c r="N182" i="11"/>
  <c r="N183" i="11"/>
  <c r="N184" i="11"/>
  <c r="AE184" i="11" s="1"/>
  <c r="N185" i="11"/>
  <c r="N186" i="11"/>
  <c r="N187" i="11"/>
  <c r="N188" i="11"/>
  <c r="AE188" i="11" s="1"/>
  <c r="N189" i="11"/>
  <c r="AE189" i="11" s="1"/>
  <c r="N190" i="11"/>
  <c r="AE190" i="11" s="1"/>
  <c r="N191" i="11"/>
  <c r="N192" i="11"/>
  <c r="N193" i="11"/>
  <c r="N194" i="11"/>
  <c r="N195" i="11"/>
  <c r="N196" i="11"/>
  <c r="N197" i="11"/>
  <c r="N198" i="11"/>
  <c r="N199" i="11"/>
  <c r="N200" i="11"/>
  <c r="N201" i="11"/>
  <c r="N202" i="11"/>
  <c r="N203" i="11"/>
  <c r="N204" i="11"/>
  <c r="N205" i="11"/>
  <c r="AE205" i="11" s="1"/>
  <c r="N206" i="11"/>
  <c r="AE206" i="11" s="1"/>
  <c r="N207" i="11"/>
  <c r="N208" i="11"/>
  <c r="AE208" i="11" s="1"/>
  <c r="N209" i="11"/>
  <c r="AE209" i="11" s="1"/>
  <c r="N210" i="11"/>
  <c r="N211" i="11"/>
  <c r="AE211" i="11" s="1"/>
  <c r="N212" i="11"/>
  <c r="N213" i="11"/>
  <c r="AE213" i="11" s="1"/>
  <c r="N214" i="11"/>
  <c r="AE214" i="11" s="1"/>
  <c r="N215" i="11"/>
  <c r="N216" i="11"/>
  <c r="AE216" i="11" s="1"/>
  <c r="N217" i="11"/>
  <c r="N218" i="11"/>
  <c r="N219" i="11"/>
  <c r="AE219" i="11" s="1"/>
  <c r="N220" i="11"/>
  <c r="N221" i="11"/>
  <c r="AE221" i="11" s="1"/>
  <c r="N222" i="11"/>
  <c r="N223" i="11"/>
  <c r="N224" i="11"/>
  <c r="N225" i="11"/>
  <c r="N226" i="11"/>
  <c r="N227" i="11"/>
  <c r="AE227" i="11" s="1"/>
  <c r="N228" i="11"/>
  <c r="N229" i="11"/>
  <c r="N230" i="11"/>
  <c r="N231" i="11"/>
  <c r="N232" i="11"/>
  <c r="N233" i="11"/>
  <c r="N234" i="11"/>
  <c r="N235" i="11"/>
  <c r="N236" i="11"/>
  <c r="N237" i="11"/>
  <c r="AE237" i="11" s="1"/>
  <c r="N238" i="11"/>
  <c r="AE238" i="11" s="1"/>
  <c r="N239" i="11"/>
  <c r="AE239" i="11" s="1"/>
  <c r="N240" i="11"/>
  <c r="AE240" i="11" s="1"/>
  <c r="N241" i="11"/>
  <c r="AE241" i="11" s="1"/>
  <c r="N242" i="11"/>
  <c r="N243" i="11"/>
  <c r="AE243" i="11" s="1"/>
  <c r="N244" i="11"/>
  <c r="N245" i="11"/>
  <c r="AE245" i="11" s="1"/>
  <c r="N246" i="11"/>
  <c r="N247" i="11"/>
  <c r="N248" i="11"/>
  <c r="AE248" i="11" s="1"/>
  <c r="N249" i="11"/>
  <c r="N250" i="11"/>
  <c r="AE250" i="11" s="1"/>
  <c r="N251" i="11"/>
  <c r="N252" i="11"/>
  <c r="AE252" i="11" s="1"/>
  <c r="N253" i="11"/>
  <c r="N254" i="11"/>
  <c r="N255" i="11"/>
  <c r="N256" i="11"/>
  <c r="N257" i="11"/>
  <c r="AE257" i="11" s="1"/>
  <c r="N258" i="11"/>
  <c r="AE258" i="11" s="1"/>
  <c r="N259" i="11"/>
  <c r="AE259" i="11" s="1"/>
  <c r="N260" i="11"/>
  <c r="N261" i="11"/>
  <c r="N262" i="11"/>
  <c r="N263" i="11"/>
  <c r="N264" i="11"/>
  <c r="AE264" i="11" s="1"/>
  <c r="N265" i="11"/>
  <c r="N266" i="11"/>
  <c r="AE266" i="11" s="1"/>
  <c r="N267" i="11"/>
  <c r="AE267" i="11" s="1"/>
  <c r="N268" i="11"/>
  <c r="AE268" i="11" s="1"/>
  <c r="N269" i="11"/>
  <c r="AE269" i="11" s="1"/>
  <c r="N270" i="11"/>
  <c r="N271" i="11"/>
  <c r="N272" i="11"/>
  <c r="AE272" i="11" s="1"/>
  <c r="N273" i="11"/>
  <c r="AE273" i="11" s="1"/>
  <c r="N274" i="11"/>
  <c r="AE274" i="11" s="1"/>
  <c r="N275" i="11"/>
  <c r="N276" i="11"/>
  <c r="N277" i="11"/>
  <c r="N278" i="11"/>
  <c r="N279" i="11"/>
  <c r="N280" i="11"/>
  <c r="AE280" i="11" s="1"/>
  <c r="N281" i="11"/>
  <c r="N282" i="11"/>
  <c r="N283" i="11"/>
  <c r="N12" i="11"/>
  <c r="C8" i="33"/>
  <c r="B8" i="33"/>
  <c r="AE123" i="11" l="1"/>
  <c r="AL24" i="11" s="1"/>
  <c r="AM24" i="11" s="1"/>
  <c r="AE148" i="11"/>
  <c r="AE95" i="11"/>
  <c r="AE67" i="11"/>
  <c r="AE69" i="11"/>
  <c r="AE191" i="11"/>
  <c r="AE183" i="11"/>
  <c r="AE207" i="11"/>
  <c r="AE215" i="11"/>
  <c r="AE172" i="11"/>
  <c r="AE187" i="11"/>
  <c r="AE232" i="11"/>
  <c r="AE226" i="11"/>
  <c r="AE218" i="11"/>
  <c r="AE225" i="11"/>
  <c r="AE224" i="11"/>
  <c r="AE231" i="11"/>
  <c r="AE223" i="11"/>
  <c r="AE230" i="11"/>
  <c r="AE222" i="11"/>
  <c r="AE228" i="11"/>
  <c r="AE220" i="11"/>
  <c r="AE199" i="11"/>
  <c r="AE200" i="11"/>
  <c r="AE198" i="11"/>
  <c r="AE197" i="11"/>
  <c r="AE196" i="11"/>
  <c r="AE195" i="11"/>
  <c r="AE202" i="11"/>
  <c r="AE194" i="11"/>
  <c r="AE201" i="11"/>
  <c r="AE193" i="11"/>
  <c r="AE164" i="11"/>
  <c r="AE159" i="11"/>
  <c r="AE12" i="11"/>
  <c r="AL20" i="11" s="1"/>
  <c r="AM20" i="11" s="1"/>
  <c r="AE155" i="11"/>
  <c r="AE204" i="11"/>
  <c r="AE212" i="11"/>
  <c r="AE210" i="11"/>
  <c r="AE276" i="11"/>
  <c r="AE275" i="11"/>
  <c r="AE270" i="11"/>
  <c r="AE255" i="11"/>
  <c r="AE254" i="11"/>
  <c r="AE261" i="11"/>
  <c r="AE263" i="11"/>
  <c r="AE249" i="11"/>
  <c r="AE235" i="11"/>
  <c r="AE246" i="11"/>
  <c r="AE244" i="11"/>
  <c r="AE58" i="11"/>
  <c r="AE42" i="11"/>
  <c r="AE113" i="11"/>
  <c r="AE143" i="11"/>
  <c r="AE137" i="11"/>
  <c r="AE139" i="11"/>
  <c r="AE140" i="11"/>
  <c r="AE135" i="11"/>
  <c r="AE130" i="11"/>
  <c r="AE125" i="11"/>
  <c r="AE251" i="11"/>
  <c r="AE262" i="11"/>
  <c r="AE256" i="11"/>
  <c r="AE177" i="11"/>
  <c r="AL25" i="11" s="1"/>
  <c r="AM25" i="11" s="1"/>
  <c r="AE121" i="11"/>
  <c r="AE118" i="11"/>
  <c r="AE115" i="11"/>
  <c r="AE96" i="11"/>
  <c r="AE94" i="11"/>
  <c r="AE91" i="11"/>
  <c r="AE62" i="11"/>
  <c r="AE45" i="11"/>
  <c r="AE68" i="11"/>
  <c r="AE60" i="11"/>
  <c r="AE59" i="11"/>
  <c r="AE50" i="11"/>
  <c r="AE44" i="11"/>
  <c r="AE35" i="11"/>
  <c r="AE34" i="11"/>
  <c r="Y284" i="11"/>
  <c r="AE64" i="11"/>
  <c r="AE72" i="11"/>
  <c r="AE32" i="11"/>
  <c r="T284" i="11"/>
  <c r="N284" i="11"/>
  <c r="AE157" i="11"/>
  <c r="AE48" i="11"/>
  <c r="AK27" i="11"/>
  <c r="AK30" i="11" s="1"/>
  <c r="AK31" i="11" s="1"/>
  <c r="AK18" i="11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84" i="9"/>
  <c r="F128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21" i="9"/>
  <c r="F81" i="9"/>
  <c r="F129" i="9" s="1"/>
  <c r="P21" i="9"/>
  <c r="R19" i="9"/>
  <c r="R17" i="9"/>
  <c r="R16" i="9"/>
  <c r="F18" i="9"/>
  <c r="J12" i="9"/>
  <c r="J13" i="9"/>
  <c r="J14" i="9"/>
  <c r="J15" i="9"/>
  <c r="J16" i="9"/>
  <c r="J17" i="9"/>
  <c r="J11" i="9"/>
  <c r="AL26" i="11" l="1"/>
  <c r="AM26" i="11" s="1"/>
  <c r="AL21" i="11"/>
  <c r="AM21" i="11" s="1"/>
  <c r="AL22" i="11"/>
  <c r="AM22" i="11" s="1"/>
  <c r="Q18" i="9"/>
  <c r="Q20" i="9"/>
  <c r="R20" i="9" s="1"/>
  <c r="L55" i="9"/>
  <c r="R15" i="9"/>
  <c r="J81" i="9"/>
  <c r="I81" i="9"/>
  <c r="I129" i="9" s="1"/>
  <c r="H81" i="9"/>
  <c r="H129" i="9" s="1"/>
  <c r="J18" i="9"/>
  <c r="I18" i="9"/>
  <c r="H18" i="9"/>
  <c r="J128" i="9"/>
  <c r="L128" i="9" s="1"/>
  <c r="I128" i="9"/>
  <c r="H128" i="9"/>
  <c r="G128" i="9"/>
  <c r="G81" i="9"/>
  <c r="G129" i="9" s="1"/>
  <c r="G18" i="9"/>
  <c r="AM27" i="11" l="1"/>
  <c r="AL27" i="11"/>
  <c r="Q21" i="9"/>
  <c r="R21" i="9" s="1"/>
  <c r="R18" i="9"/>
  <c r="J129" i="9"/>
  <c r="L129" i="9" s="1"/>
  <c r="AD284" i="11"/>
  <c r="AC284" i="11"/>
  <c r="AB284" i="11"/>
  <c r="AE284" i="11" l="1"/>
</calcChain>
</file>

<file path=xl/sharedStrings.xml><?xml version="1.0" encoding="utf-8"?>
<sst xmlns="http://schemas.openxmlformats.org/spreadsheetml/2006/main" count="959" uniqueCount="826">
  <si>
    <t>รหัสบัญชี</t>
  </si>
  <si>
    <t>ชื่อบัญชี</t>
  </si>
  <si>
    <t xml:space="preserve">รายได้จากการจำหน่ายกระแสไฟฟ้า </t>
  </si>
  <si>
    <t>4-1-01-001-0</t>
  </si>
  <si>
    <t>4-1-01-002-0</t>
  </si>
  <si>
    <t xml:space="preserve">รายได้จากการจำหน่ายอุปกรณ์ไฟฟ้า </t>
  </si>
  <si>
    <t>4-1-03-001-0</t>
  </si>
  <si>
    <t>รายได้จากการขายหม้อแปลง</t>
  </si>
  <si>
    <t>4-1-03-002-0</t>
  </si>
  <si>
    <t>รายได้จากการขายมิเตอร์</t>
  </si>
  <si>
    <t>4-1-03-003-0</t>
  </si>
  <si>
    <t>รายได้จากการขายคาปาซิเตอร์</t>
  </si>
  <si>
    <t>4-1-03-004-0</t>
  </si>
  <si>
    <t>รายได้จากการขายเสา</t>
  </si>
  <si>
    <t>4-1-03-099-0</t>
  </si>
  <si>
    <t>รายได้จากการขายอุปกรณ์ไฟฟ้าอื่น ๆ</t>
  </si>
  <si>
    <t xml:space="preserve">รายได้จากการให้เช่าหรือใช้สินทรัพย์ </t>
  </si>
  <si>
    <t>4-1-03-101-0</t>
  </si>
  <si>
    <t>4-1-03-102-0</t>
  </si>
  <si>
    <t>รายได้จากการให้เช่าหม้อแปลง</t>
  </si>
  <si>
    <t>4-1-03-103-0</t>
  </si>
  <si>
    <t>รายได้จากการให้เช่าเครื่องยนต์กำเนิดไฟฟ้า</t>
  </si>
  <si>
    <t>4-1-03-104-0</t>
  </si>
  <si>
    <t>รายได้จากการให้ใช้บริการเส้นใยแก้วนำแสง</t>
  </si>
  <si>
    <t>4-1-03-199-0</t>
  </si>
  <si>
    <t>รายได้จากการให้เช่าหรือใช้สินทรัพย์อื่น ๆ</t>
  </si>
  <si>
    <t xml:space="preserve">รายได้ค่าติดตั้ง ตรวจการติดตั้งอุปกรณ์ไฟฟ้า </t>
  </si>
  <si>
    <t>4-1-03-201-0</t>
  </si>
  <si>
    <t>รายได้ติดตั้ง ตรวจการติดตั้งอุปกรณ์ไฟฟ้า</t>
  </si>
  <si>
    <t>4-1-03-202-0</t>
  </si>
  <si>
    <t>รายได้ติดตั้งมิเตอร์ TOU/TOD</t>
  </si>
  <si>
    <t>4-1-03-203-0</t>
  </si>
  <si>
    <t xml:space="preserve">รายได้ค่าทดสอบอุปกรณ์ไฟฟ้า </t>
  </si>
  <si>
    <t>4-1-03-301-0</t>
  </si>
  <si>
    <t>รายได้ค่าทดสอบผลิตภัณฑ์คอนกรีต</t>
  </si>
  <si>
    <t>4-1-03-302-0</t>
  </si>
  <si>
    <t>รายได้ค่าทดสอบอุปกรณ์ไฟฟ้า</t>
  </si>
  <si>
    <t>4-1-03-303-0</t>
  </si>
  <si>
    <t>รายได้ค่าตรวจสอบระบบไฟฟ้า</t>
  </si>
  <si>
    <t>4-1-03-401-0</t>
  </si>
  <si>
    <t>รายได้ค่าธรรมเนียมต่อไฟ</t>
  </si>
  <si>
    <t>4-1-03-402-0</t>
  </si>
  <si>
    <t>รายได้ค่าธรรมเนียมพาดสายสื่อสารฯ</t>
  </si>
  <si>
    <t>4-1-03-499-0</t>
  </si>
  <si>
    <t>รายได้ค่าธรรมเนียมอื่น ๆ</t>
  </si>
  <si>
    <t xml:space="preserve">รายได้จากการก่อสร้างให้ผู้ใช้ไฟ </t>
  </si>
  <si>
    <t>4-1-03-501-0</t>
  </si>
  <si>
    <t>รายได้จากการก่อสร้างให้ผู้ใช้ไฟ</t>
  </si>
  <si>
    <t>4-1-03-502-0</t>
  </si>
  <si>
    <t xml:space="preserve">รายได้จากเงินช่วยเหลือเพื่อการก่อสร้าง </t>
  </si>
  <si>
    <t>4-1-03-601-0</t>
  </si>
  <si>
    <t>รายได้จากเงินช่วยเหลือเพื่อการก่อสร้าง</t>
  </si>
  <si>
    <t>4-1-03-602-0</t>
  </si>
  <si>
    <t>รายได้อื่นๆ</t>
  </si>
  <si>
    <t>4-1-03-901-0</t>
  </si>
  <si>
    <t>รายได้ค่าตรวจจุดเขียนผัง</t>
  </si>
  <si>
    <t>4-1-03-902-0</t>
  </si>
  <si>
    <t>รายได้ค่าตรวจสอบและบำรุงรักษาหม้อแปลง</t>
  </si>
  <si>
    <t>4-1-03-903-0</t>
  </si>
  <si>
    <t>รายได้ค่าติดตั้ง รื้อถอน ซ่อมแซมหม้อแปลง</t>
  </si>
  <si>
    <t>4-1-03-904-0</t>
  </si>
  <si>
    <t xml:space="preserve">รายได้ค่าละเมิดสิทธิ </t>
  </si>
  <si>
    <t>4-1-03-905-0</t>
  </si>
  <si>
    <t>4-1-03-906-0</t>
  </si>
  <si>
    <t>รายได้ชดใช้รถยนต์ชนเสา</t>
  </si>
  <si>
    <t>4-1-03-907-0</t>
  </si>
  <si>
    <t>รายได้จากการให้บริการโฆษณา</t>
  </si>
  <si>
    <t>4-1-03-999-0</t>
  </si>
  <si>
    <t>รายได้อื่น ๆ จากการดำเนินงาน</t>
  </si>
  <si>
    <t>รายได้ดอกเบี้ย</t>
  </si>
  <si>
    <t>ดอกเบี้ยรับเงินฝากธนาคาร</t>
  </si>
  <si>
    <t>4-9-01-001-0</t>
  </si>
  <si>
    <t>4-9-01-002-0</t>
  </si>
  <si>
    <t>ดอกเบี้ยรับเงินฝากธนาคาร-กองทุนเงินประกันการใช้ไฟฯ</t>
  </si>
  <si>
    <t>4-9-01-101-0</t>
  </si>
  <si>
    <t>ดอกเบี้ยรับเงินให้กู้ซื้อ/สร้างบ้านฯ-หลักทรัพย์ประกัน</t>
  </si>
  <si>
    <t>4-9-01-901-0</t>
  </si>
  <si>
    <t xml:space="preserve">รายได้ค่าปรับผิดสัญญาและส่งของเกินกำหนด </t>
  </si>
  <si>
    <t>4-9-02-001-0</t>
  </si>
  <si>
    <t>4-9-02-002-0</t>
  </si>
  <si>
    <t>4-9-02-003-0</t>
  </si>
  <si>
    <t>รายได้ค่าปรับผิดสัญญาตัวแทนจดหน่วย</t>
  </si>
  <si>
    <t>4-9-02-004-0</t>
  </si>
  <si>
    <t>รายได้ค่าปรับผิดสัญญาตัวแทนจดหน่วยแจ้งหนี้</t>
  </si>
  <si>
    <t>4-9-02-005-0</t>
  </si>
  <si>
    <t>รายได้ค่าปรับผิดสัญญาตัวแทนตัดและติดกลับมิเตอร์</t>
  </si>
  <si>
    <t>4-9-02-006-0</t>
  </si>
  <si>
    <t>รายได้ค่าปรับผิดสัญญาตัวแทนเก็บเงิน</t>
  </si>
  <si>
    <t>4-9-02-007-0</t>
  </si>
  <si>
    <t>4-9-02-099-0</t>
  </si>
  <si>
    <t>รายได้ค่าปรับอื่น ๆ</t>
  </si>
  <si>
    <t>รายได้จากการรับบริจาค</t>
  </si>
  <si>
    <t>4-9-03-001-0</t>
  </si>
  <si>
    <t>รายได้จากการรับบริจาคสินทรัพย์</t>
  </si>
  <si>
    <t xml:space="preserve">กำไร(ขาดทุน)จากการจำหน่ายเศษวัสดุ </t>
  </si>
  <si>
    <t>4-9-04-001-0</t>
  </si>
  <si>
    <t>กำไร(ขาดทุน)จากการขายเศษเหล็ก เศษวัสดุ</t>
  </si>
  <si>
    <t>4-9-04-002-0</t>
  </si>
  <si>
    <t>4-9-04-003-0</t>
  </si>
  <si>
    <t>กำไร(ขาดทุน)จากการตัดจำหน่ายวัสดุ</t>
  </si>
  <si>
    <t xml:space="preserve">กำไร(ขาดทุน)จากการจำหน่ายสินทรัพย์ถาวร </t>
  </si>
  <si>
    <t>4-9-04-101-0</t>
  </si>
  <si>
    <t>กำไร(ขาดทุน)จากการตัดจำหน่ายสินทรัพย์ถาวร</t>
  </si>
  <si>
    <t>4-9-04-102-0</t>
  </si>
  <si>
    <t>กำไร(ขาดทุน)จากการขายสินทรัพย์ถาวร</t>
  </si>
  <si>
    <t>4-9-04-104-0</t>
  </si>
  <si>
    <t>กำไร(ขาดทุน)จากการปรับค่าเสื่อมราคาสินทรัพย์ถาวร</t>
  </si>
  <si>
    <t>4-9-04-105-0</t>
  </si>
  <si>
    <t>กำไร(ขาดทุน)จากการปรับมูลค่าสินทรัพย์ถาวร</t>
  </si>
  <si>
    <t>รายได้อื่นที่ไม่เกี่ยวกับการดำเนินงาน</t>
  </si>
  <si>
    <t>4-9-05-001-0</t>
  </si>
  <si>
    <t>กำไร(ขาดทุน)ค่าปัดเศษจากการเก็บเงิน</t>
  </si>
  <si>
    <t>4-9-05-002-0</t>
  </si>
  <si>
    <t>4-9-05-003-0</t>
  </si>
  <si>
    <t>4-9-05-004-0</t>
  </si>
  <si>
    <t>กำไร(ขาดทุน)จากอัตราแลกเปลี่ยนเกิดขึ้นจริง-เงินกู้</t>
  </si>
  <si>
    <t>4-9-05-005-0</t>
  </si>
  <si>
    <t>4-9-05-006-0</t>
  </si>
  <si>
    <t>4-9-05-007-0</t>
  </si>
  <si>
    <t>รายได้เงินประกันผู้ใช้ไฟไม่รับคืน</t>
  </si>
  <si>
    <t>4-9-05-999-0</t>
  </si>
  <si>
    <t>รวมรายได้ทั้งสิ้น</t>
  </si>
  <si>
    <t>ต้นทุนค่ากระแสไฟฟ้า</t>
  </si>
  <si>
    <t>5-1-01-001-0</t>
  </si>
  <si>
    <t>5-1-01-101-0</t>
  </si>
  <si>
    <t>5-1-01-102-0</t>
  </si>
  <si>
    <t>5-1-02-001-0</t>
  </si>
  <si>
    <t>ต้นทุนจากการจำหน่ายอุปกรณ์ไฟฟ้า</t>
  </si>
  <si>
    <t xml:space="preserve">เงินเดือน ค่าจ้าง ค่าตอบแทนพนักงาน </t>
  </si>
  <si>
    <t>5-2-01-001-0</t>
  </si>
  <si>
    <t>เงินเดือนพนักงาน</t>
  </si>
  <si>
    <t>5-2-01-002-0</t>
  </si>
  <si>
    <t>5-2-01-003-0</t>
  </si>
  <si>
    <t>5-2-01-004-0</t>
  </si>
  <si>
    <t>5-2-01-005-0</t>
  </si>
  <si>
    <t>เงินโบนัสพนักงาน</t>
  </si>
  <si>
    <t>5-2-01-099-0</t>
  </si>
  <si>
    <t>ค่าตอบแทนอื่น-พนักงาน</t>
  </si>
  <si>
    <t>เงินจ่ายสมทบกองทุน</t>
  </si>
  <si>
    <t>5-2-01-101-0</t>
  </si>
  <si>
    <t>เงินสมทบกองทุนสงเคราะห์ผู้ปฏิบัติงาน กฟภ.</t>
  </si>
  <si>
    <t>5-2-01-102-0</t>
  </si>
  <si>
    <t>เงินสมทบกองทุนสำรองเลี้ยงชีพ</t>
  </si>
  <si>
    <t xml:space="preserve">เงินเพิ่มพิเศษ </t>
  </si>
  <si>
    <t>5-2-01-201-0</t>
  </si>
  <si>
    <t>เงินเพิ่มพิเศษวิชาชีพ</t>
  </si>
  <si>
    <t>5-2-01-202-0</t>
  </si>
  <si>
    <t>5-2-01-203-0</t>
  </si>
  <si>
    <t>เงินเพิ่มสู้รบ (พสร.)</t>
  </si>
  <si>
    <t>5-2-01-204-0</t>
  </si>
  <si>
    <t>เงินยังชีพ (14 จังหวัดภาคใต้)</t>
  </si>
  <si>
    <t>5-2-01-205-0</t>
  </si>
  <si>
    <t>เงินเพิ่มพิเศษสำหรับผู้ทำงานอยู่กะ</t>
  </si>
  <si>
    <t>5-2-01-299-0</t>
  </si>
  <si>
    <t>เงินเพิ่มพิเศษอื่น</t>
  </si>
  <si>
    <t xml:space="preserve">เงินชดเชย </t>
  </si>
  <si>
    <t>5-2-01-301-0</t>
  </si>
  <si>
    <t>เงินชดเชยตามกฎหมาย-พนักงานเกษียณอายุหรือให้ออก</t>
  </si>
  <si>
    <t>5-2-01-302-0</t>
  </si>
  <si>
    <t>สวัสดิการพนักงาน</t>
  </si>
  <si>
    <t xml:space="preserve">เงินช่วยเหลือพนักงาน </t>
  </si>
  <si>
    <t>5-2-02-001-0</t>
  </si>
  <si>
    <t>5-2-02-002-0</t>
  </si>
  <si>
    <t>เงินช่วยเหลือค่าเครื่องแบบพนักงาน</t>
  </si>
  <si>
    <t>5-2-02-003-0</t>
  </si>
  <si>
    <t>เงินช่วยเหลือค่าเล่าเรียนบุตร</t>
  </si>
  <si>
    <t>5-2-02-004-0</t>
  </si>
  <si>
    <t>เงินช่วยเหลือบุตร</t>
  </si>
  <si>
    <t>5-2-02-099-0</t>
  </si>
  <si>
    <t>เงินช่วยเหลืออื่น</t>
  </si>
  <si>
    <t>ค่ารักษาพยาบาล</t>
  </si>
  <si>
    <t>5-2-02-101-0</t>
  </si>
  <si>
    <t>ค่ารักษาพยาบาล-พนักงาน</t>
  </si>
  <si>
    <t>5-2-02-102-0</t>
  </si>
  <si>
    <t>ค่ารักษาพยาบาล-ครอบครัวพนักงาน</t>
  </si>
  <si>
    <t xml:space="preserve">ค่าพาหนะ เบี้ยเลี้ยงเดินทาง </t>
  </si>
  <si>
    <t>5-2-02-201-0</t>
  </si>
  <si>
    <t>ค่าพาหนะเดินทางไปปฏิบัติงานต่างท้องที่-พนักงาน</t>
  </si>
  <si>
    <t>5-2-02-202-0</t>
  </si>
  <si>
    <t>ค่าเบี้ยเลี้ยง-พนักงาน</t>
  </si>
  <si>
    <t>5-2-02-203-0</t>
  </si>
  <si>
    <t>ค่าที่พัก-พนักงาน</t>
  </si>
  <si>
    <t>5-2-02-204-0</t>
  </si>
  <si>
    <t>ค่าเครื่องแต่งกายสำหรับปฏิบัติงานต่างประเทศ</t>
  </si>
  <si>
    <t>5-2-02-205-0</t>
  </si>
  <si>
    <t>ค่าชดเชยการใช้ยานพาหนะส่วนตัว</t>
  </si>
  <si>
    <t>5-2-02-901-0</t>
  </si>
  <si>
    <t>ค่าเช่าบ้าน</t>
  </si>
  <si>
    <t>5-2-02-999-0</t>
  </si>
  <si>
    <t>ค่าสวัสดิการอื่น ๆ</t>
  </si>
  <si>
    <t xml:space="preserve">ค่าใช้จ่ายในการพัฒนาบุคคลากร </t>
  </si>
  <si>
    <t>5-2-03-001-0</t>
  </si>
  <si>
    <t>5-2-03-002-0</t>
  </si>
  <si>
    <t>5-2-03-003-0</t>
  </si>
  <si>
    <t>ค่าใช้จ่ายในการประชุมชี้แจง</t>
  </si>
  <si>
    <t>ค่าตอบแทนบุคคลภายนอก-เกี่ยวกับการดำเนินงาน</t>
  </si>
  <si>
    <t>5-3-01-001-0</t>
  </si>
  <si>
    <t>5-3-01-002-0</t>
  </si>
  <si>
    <t>5-3-01-003-0</t>
  </si>
  <si>
    <t>5-3-01-004-0</t>
  </si>
  <si>
    <t>5-3-01-005-0</t>
  </si>
  <si>
    <t>ค่าตอบแทน-บริการโฆษณา</t>
  </si>
  <si>
    <t>5-3-01-006-0</t>
  </si>
  <si>
    <t>ค่าตอบแทน-ผู้ว่าการ</t>
  </si>
  <si>
    <t>5-3-01-101-0</t>
  </si>
  <si>
    <t>ค่าตอบแทนรายเดือน-ผวก.</t>
  </si>
  <si>
    <t>5-3-01-102-0</t>
  </si>
  <si>
    <t>ค่ารับรอง-ผวก.</t>
  </si>
  <si>
    <t>5-3-01-103-0</t>
  </si>
  <si>
    <t>5-3-01-104-0</t>
  </si>
  <si>
    <t>ค่าใช้จ่ายเกี่ยวกับเครื่องมือสื่อสาร-ผวก.</t>
  </si>
  <si>
    <t>5-3-01-199-0</t>
  </si>
  <si>
    <t>ค่าตอบแทนอื่น-ผวก.</t>
  </si>
  <si>
    <t xml:space="preserve">ค่าตอบแทน-คณะกรรมการ กฟภ. </t>
  </si>
  <si>
    <t>5-3-01-201-0</t>
  </si>
  <si>
    <t>ค่าเบี้ยประชุมคณะกรรมการ กฟภ.</t>
  </si>
  <si>
    <t>5-3-01-203-0</t>
  </si>
  <si>
    <t>เงินโบนัสคณะกรรมการ</t>
  </si>
  <si>
    <t>5-3-01-299-0</t>
  </si>
  <si>
    <t>ค่าตอบแทนอื่น-คณะกรรมการ กฟภ.</t>
  </si>
  <si>
    <t>5-3-01-999-0</t>
  </si>
  <si>
    <t>ค่าตอบแทนอื่น ๆ</t>
  </si>
  <si>
    <t>ค่าโฆษณาประชาสัมพันธ์</t>
  </si>
  <si>
    <t xml:space="preserve">ค่าประชาสัมพันธ์ </t>
  </si>
  <si>
    <t>5-3-02-101-0</t>
  </si>
  <si>
    <t>5-3-02-102-0</t>
  </si>
  <si>
    <t>ค่าประชาสัมพันธ์อื่น</t>
  </si>
  <si>
    <t xml:space="preserve">ค่าใช้จ่ายเกี่ยวกับสำนักงาน </t>
  </si>
  <si>
    <t xml:space="preserve">ค่าวัสดุใช้ไป </t>
  </si>
  <si>
    <t>5-3-03-001-0</t>
  </si>
  <si>
    <t>ค่าวัสดุสำนักงาน</t>
  </si>
  <si>
    <t>5-3-03-003-0</t>
  </si>
  <si>
    <t>5-3-03-101-0</t>
  </si>
  <si>
    <t>ค่าน้ำดื่ม</t>
  </si>
  <si>
    <t>5-3-03-102-0</t>
  </si>
  <si>
    <t>ค่าน้ำประปา</t>
  </si>
  <si>
    <t>5-3-03-103-0</t>
  </si>
  <si>
    <t xml:space="preserve">ค่าใช้จ่ายในการติดต่อสื่อสาร </t>
  </si>
  <si>
    <t>5-3-03-201-0</t>
  </si>
  <si>
    <t>5-3-03-202-0</t>
  </si>
  <si>
    <t>5-3-03-203-0</t>
  </si>
  <si>
    <t>ค่าวิทยุโทรศัพท์เคลื่อนที่แบบมือถือ</t>
  </si>
  <si>
    <t>5-3-03-205-0</t>
  </si>
  <si>
    <t>5-3-03-206-0</t>
  </si>
  <si>
    <t>5-3-03-207-0</t>
  </si>
  <si>
    <t>ค่าติดตั้งอุปกรณ์สื่อสาร</t>
  </si>
  <si>
    <t>5-3-03-208-0</t>
  </si>
  <si>
    <t>ค่าใช้จ่ายในการใช้อินเตอร์เน็ต</t>
  </si>
  <si>
    <t>5-3-03-299-0</t>
  </si>
  <si>
    <t>ค่าใช้จ่ายในการติดต่อสื่อสารประเภทอี่น</t>
  </si>
  <si>
    <t xml:space="preserve">ค่าเช่า </t>
  </si>
  <si>
    <t>5-3-03-301-0</t>
  </si>
  <si>
    <t>ค่าเช่าที่ดิน</t>
  </si>
  <si>
    <t>5-3-03-302-0</t>
  </si>
  <si>
    <t>ค่าเช่าสิ่งปลูกสร้าง</t>
  </si>
  <si>
    <t>5-3-03-303-0</t>
  </si>
  <si>
    <t>ค่าเช่าเครื่องคอมพิวเตอร์</t>
  </si>
  <si>
    <t>5-3-03-304-0</t>
  </si>
  <si>
    <t>ค่าเช่าเครื่องถ่ายเอกสาร</t>
  </si>
  <si>
    <t>5-3-03-305-0</t>
  </si>
  <si>
    <t>ค่าเช่ายานพาหนะ</t>
  </si>
  <si>
    <t>5-3-03-306-0</t>
  </si>
  <si>
    <t>ค่าเช่าโปรแกรมสำเร็จรูป</t>
  </si>
  <si>
    <t>5-3-03-399-0</t>
  </si>
  <si>
    <t xml:space="preserve">ค่าเช่าสินทรัพย์อื่นๆ </t>
  </si>
  <si>
    <t>5-3-03-401-0</t>
  </si>
  <si>
    <t>ค่าจ้างเหมาทำความสะอาด</t>
  </si>
  <si>
    <t>5-3-03-402-0</t>
  </si>
  <si>
    <t>ค่ารักษาความปลอดภัย</t>
  </si>
  <si>
    <t>5-3-03-403-0</t>
  </si>
  <si>
    <t>ค่าจ้างบำรุงรักษาสวน</t>
  </si>
  <si>
    <t>5-3-03-404-0</t>
  </si>
  <si>
    <t>ค่าบำรุงรักษาบริเวณสำนักงาน</t>
  </si>
  <si>
    <t xml:space="preserve">ค่าใช้จ่ายอื่นเกี่ยวกับสำนักงาน </t>
  </si>
  <si>
    <t>5-3-03-901-0</t>
  </si>
  <si>
    <t>5-3-03-902-0</t>
  </si>
  <si>
    <t>5-3-03-999-0</t>
  </si>
  <si>
    <t>ค่าใช้จ่ายเบ็ดเตล็ด</t>
  </si>
  <si>
    <t>5-3-04-001-0</t>
  </si>
  <si>
    <t>ค่าใช้จ่ายในการวิจัย</t>
  </si>
  <si>
    <t xml:space="preserve">ค่าป้องกัน ซ่อมแซมบำรุงรักษา และก่อสร้าง </t>
  </si>
  <si>
    <t>5-3-05-001-0</t>
  </si>
  <si>
    <t>ค่าป้องกันระบบจำหน่าย</t>
  </si>
  <si>
    <t xml:space="preserve">ค่าซ่อมแซมบำรุงรักษา </t>
  </si>
  <si>
    <t>5-3-05-101-0</t>
  </si>
  <si>
    <t>5-3-05-102-0</t>
  </si>
  <si>
    <t>ค่าวัสดุเบิกจากคลังเพื่อเปลี่ยนแทนและก่อสร้าง</t>
  </si>
  <si>
    <t>5-3-05-103-0</t>
  </si>
  <si>
    <t>5-3-05-104-0</t>
  </si>
  <si>
    <t>ค่าซ่อมแซมบำรุงรักษา-อาคาร</t>
  </si>
  <si>
    <t>5-3-05-105-0</t>
  </si>
  <si>
    <t>ค่าซ่อมแซมบำรุงรักษา-ยานพาหนะ</t>
  </si>
  <si>
    <t>5-3-05-106-0</t>
  </si>
  <si>
    <t>5-3-05-107-0</t>
  </si>
  <si>
    <t>ค่าปรับปรุงระบบจำหน่ายที่พระตำหนัก</t>
  </si>
  <si>
    <t>5-3-05-199-0</t>
  </si>
  <si>
    <t>ค่าซ่อมแซมบำรุงรักษาอื่น ๆ</t>
  </si>
  <si>
    <t xml:space="preserve">ค่าใช้จ่ายในการก่อสร้าง </t>
  </si>
  <si>
    <t>5-3-05-201-0</t>
  </si>
  <si>
    <t>ค่าสินทรัพย์พร้อมใช้ตั้งพัก</t>
  </si>
  <si>
    <t>5-3-05-202-0</t>
  </si>
  <si>
    <t>ค่าจ้างเหมางานก่อสร้าง - Turn Key</t>
  </si>
  <si>
    <t>5-3-05-203-0</t>
  </si>
  <si>
    <t>ค่าใช้จ่ายดำเนินการในงานก่อสร้าง</t>
  </si>
  <si>
    <t>5-3-05-204-0</t>
  </si>
  <si>
    <t>ค่าควบคุมงานก่อสร้าง</t>
  </si>
  <si>
    <t>ค่าใช้จ่ายอื่นในการดำเนินงาน</t>
  </si>
  <si>
    <t>หนี้สูญ หนี้สงสัยจะสูญ</t>
  </si>
  <si>
    <t>5-3-06-001-0</t>
  </si>
  <si>
    <t>หนี้สูญ - ทางบัญชี</t>
  </si>
  <si>
    <t>5-3-06-002-0</t>
  </si>
  <si>
    <t>หนี้สงสัยจะสูญ</t>
  </si>
  <si>
    <t>ค่าจ้างที่ปรึกษาและค่าบริการจัดการ</t>
  </si>
  <si>
    <t>5-3-06-101-0</t>
  </si>
  <si>
    <t>ค่าสอบบัญชี</t>
  </si>
  <si>
    <t>5-3-06-102-0</t>
  </si>
  <si>
    <t>ค่าที่ปรึกษา-ด้านบัญชี การเงิน</t>
  </si>
  <si>
    <t>5-3-06-103-0</t>
  </si>
  <si>
    <t>ค่าที่ปรึกษา-ด้านกฏหมาย</t>
  </si>
  <si>
    <t>5-3-06-104-0</t>
  </si>
  <si>
    <t>5-3-06-105-0</t>
  </si>
  <si>
    <t>ค่าที่ปรึกษา-ด้านการพัฒนาระบบคอมพิวเตอร์</t>
  </si>
  <si>
    <t xml:space="preserve">ค่าเบี้ยประกัน </t>
  </si>
  <si>
    <t>5-3-06-201-0</t>
  </si>
  <si>
    <t>ค่าเบี้ยประกัน-พนักงาน</t>
  </si>
  <si>
    <t>5-3-06-202-0</t>
  </si>
  <si>
    <t>ค่าเบี้ยประกัน-ยานพาหนะ</t>
  </si>
  <si>
    <t>5-3-06-203-0</t>
  </si>
  <si>
    <t>ค่าเบี้ยประกัน-สินทรัพย์</t>
  </si>
  <si>
    <t>5-3-06-204-0</t>
  </si>
  <si>
    <t>ค่าเบี้ยประกัน-การขนส่ง</t>
  </si>
  <si>
    <t>5-3-06-299-0</t>
  </si>
  <si>
    <t>ค่าเบี้ยประกันภัยอื่น</t>
  </si>
  <si>
    <t xml:space="preserve">ค่ารับรอง </t>
  </si>
  <si>
    <t>5-3-06-301-0</t>
  </si>
  <si>
    <t>ค่ารับรอง</t>
  </si>
  <si>
    <t xml:space="preserve">ค่าใช้จ่ายทางภาษี </t>
  </si>
  <si>
    <t>5-3-06-401-0</t>
  </si>
  <si>
    <t>ค่าภาษีสินทรัพย์</t>
  </si>
  <si>
    <t>5-3-06-402-0</t>
  </si>
  <si>
    <t>ค่าภาษีและค่าธรรมเนียมยานพาหนะ</t>
  </si>
  <si>
    <t>ค่าใช้จ่ายเพื่อสังคมและสาธารณประโยชน์</t>
  </si>
  <si>
    <t>5-3-06-501-0</t>
  </si>
  <si>
    <t>เงินชดเชยเพื่อมนุษยธรรม</t>
  </si>
  <si>
    <t>5-3-06-502-0</t>
  </si>
  <si>
    <t>ค่าใช้จ่ายเกี่ยวกับไฟสาธารณะ</t>
  </si>
  <si>
    <t>5-3-06-503-0</t>
  </si>
  <si>
    <t>ค่าใช้จ่ายส่งเสริมการประหยัด/ปลอดภัยในการใช้ไฟฟ้า</t>
  </si>
  <si>
    <t>5-3-06-504-0</t>
  </si>
  <si>
    <t>ค่าใช้จ่ายอื่นเพื่อผู้ใช้ไฟ</t>
  </si>
  <si>
    <t>5-3-06-505-0</t>
  </si>
  <si>
    <t>5-3-06-599-0</t>
  </si>
  <si>
    <t xml:space="preserve">ค่าปรับตามมาตรฐานการให้บริการ </t>
  </si>
  <si>
    <t>5-3-06-601-0</t>
  </si>
  <si>
    <t>ค่าปรับกรณีคุณภาพไฟฟ้า</t>
  </si>
  <si>
    <t>5-3-06-602-0</t>
  </si>
  <si>
    <t>ค่าปรับกรณีระยะเวลาที่ผู้ขอใช้ไฟฟ้ารายใหม่ขอใช้ไฟฯ</t>
  </si>
  <si>
    <t>5-3-06-603-0</t>
  </si>
  <si>
    <t>ค่าปรับระยะเวลาตอบสนองที่ลูกค้าร้องขอหรือร้องเรียน</t>
  </si>
  <si>
    <t>5-3-06-604-0</t>
  </si>
  <si>
    <t>ค่าปรับกรณีระยะเวลาต่อกลับ กรณีถูกงดจ่ายไฟฟ้า</t>
  </si>
  <si>
    <t xml:space="preserve">ค่าใช้จ่ายอื่น </t>
  </si>
  <si>
    <t>5-3-06-902-0</t>
  </si>
  <si>
    <t>ค่าขนส่ง ขนย้าย</t>
  </si>
  <si>
    <t>5-3-06-903-0</t>
  </si>
  <si>
    <t>5-3-06-904-0</t>
  </si>
  <si>
    <t>ค่าปรับ เงินเพิ่ม ทางภาษี</t>
  </si>
  <si>
    <t>5-3-06-906-0</t>
  </si>
  <si>
    <t>ค่าอากรแสตมป์</t>
  </si>
  <si>
    <t>5-3-06-907-0</t>
  </si>
  <si>
    <t>ค่าธรรมเนียมธนาคาร</t>
  </si>
  <si>
    <t>5-3-06-908-0</t>
  </si>
  <si>
    <t>ค่าใช้จ่ายดำเนินคดี</t>
  </si>
  <si>
    <t>5-3-06-909-0</t>
  </si>
  <si>
    <t>ค่าปรับปรุงที่ดินและสิ่งปลูกสร้างที่มิใช่ของ กฟภ.</t>
  </si>
  <si>
    <t>5-3-06-910-0</t>
  </si>
  <si>
    <t>ค่าวัสดุล้าสมัยหรือสูญหาย</t>
  </si>
  <si>
    <t>5-3-06-999-0</t>
  </si>
  <si>
    <t>ค่าใช้จ่ายอื่น</t>
  </si>
  <si>
    <t>ค่าเสื่อมราคา-ส่วนปรับปรุงที่ดิน</t>
  </si>
  <si>
    <t>5-4-01-101-0</t>
  </si>
  <si>
    <t>ค่าเสื่อมราคา-อาคารสิ่งปลูกสร้าง</t>
  </si>
  <si>
    <t>5-4-02-001-0</t>
  </si>
  <si>
    <t>ค่าเสื่อมราคา-อาคารดำเนินงาน</t>
  </si>
  <si>
    <t>5-4-02-002-0</t>
  </si>
  <si>
    <t>ค่าเสื่อมราคา-อาคารสำนักงาน</t>
  </si>
  <si>
    <t>5-4-02-003-0</t>
  </si>
  <si>
    <t>ค่าเสื่อมราคา-อาคารพักอาศัย</t>
  </si>
  <si>
    <t>ค่าเสื่อมราคา-สิ่งปลูกสร้างอื่น</t>
  </si>
  <si>
    <t xml:space="preserve">ค่าเสื่อมราคา-ระบบผลิตกระแสไฟฟ้า </t>
  </si>
  <si>
    <t>5-4-03-001-0</t>
  </si>
  <si>
    <t>ค่าเสื่อมราคา-ระบบผลิตกระแสไฟฟ้าเครื่องจักรดีเซล</t>
  </si>
  <si>
    <t>5-4-03-002-0</t>
  </si>
  <si>
    <t>ค่าเสื่อมราคา-ระบบผลิตกระแสไฟฟ้าพลังน้ำ</t>
  </si>
  <si>
    <t>5-4-03-003-0</t>
  </si>
  <si>
    <t>ค่าเสื่อมราคา-ระบบผลิตกระแสไฟฟ้าพลังแสงอาทิตย์</t>
  </si>
  <si>
    <t xml:space="preserve">ค่าเสื่อมราคา-ระบบจำหน่ายกระแสไฟฟ้า </t>
  </si>
  <si>
    <t>5-4-04-001-0</t>
  </si>
  <si>
    <t>ค่าเสื่อมราคา-ระบบสายส่งและจำหน่าย</t>
  </si>
  <si>
    <t>5-4-04-002-0</t>
  </si>
  <si>
    <t>ค่าเสื่อมราคา-ระบบไฟสัญญาณและไฟถนน</t>
  </si>
  <si>
    <t>5-4-04-003-0</t>
  </si>
  <si>
    <t>ค่าเสื่อมราคา-อุปกรณ์ในสถานีไฟฟ้า</t>
  </si>
  <si>
    <t>5-4-04-004-0</t>
  </si>
  <si>
    <t>ค่าเสื่อมราคา-หม้อแปลงไฟฟ้าผ่านการใช้งาน</t>
  </si>
  <si>
    <t>5-4-04-005-0</t>
  </si>
  <si>
    <t>ค่าเสื่อมราคา-มิเตอร์และส่วนประกอบผ่านการใช้งาน</t>
  </si>
  <si>
    <t>5-4-05-001-0</t>
  </si>
  <si>
    <t>ค่าเสื่อมราคา-เครื่องตกแต่งประจำสำนักงาน</t>
  </si>
  <si>
    <t>5-4-05-002-0</t>
  </si>
  <si>
    <t>5-4-05-003-0</t>
  </si>
  <si>
    <t>ค่าเสื่อมราคา-เครื่องเมนเฟรม/มินิคอมฯ รวมอุปกรณ์ฯ</t>
  </si>
  <si>
    <t>5-4-05-004-0</t>
  </si>
  <si>
    <t>ค่าเสื่อมราคา-เครื่องเพอร์ซันนัลคอมฯ และอุปกรณ์</t>
  </si>
  <si>
    <t>5-4-05-101-0</t>
  </si>
  <si>
    <t>ค่าเสื่อมราคา-เครื่องมือ เครื่องใช้ คลังพัสดุ</t>
  </si>
  <si>
    <t>5-4-05-102-0</t>
  </si>
  <si>
    <t>ค่าเสื่อมราคา-เครื่องมือ เครื่องใช้โรงซ่อม โรงรถ</t>
  </si>
  <si>
    <t>5-4-05-103-0</t>
  </si>
  <si>
    <t>5-4-05-104-0</t>
  </si>
  <si>
    <t>ค่าเสื่อมราคา-เครื่องมือ เครื่องใช้เบ็ดเตล็ด</t>
  </si>
  <si>
    <t>5-4-05-201-0</t>
  </si>
  <si>
    <t>ค่าเสื่อมราคา-อุปกรณ์สื่อสาร</t>
  </si>
  <si>
    <t>5-4-05-202-0</t>
  </si>
  <si>
    <t>ค่าเสื่อมราคา-ระบบสื่อสารสายใยแก้วนำแสงติดตั้งภายนอก</t>
  </si>
  <si>
    <t>5-4-05-203-0</t>
  </si>
  <si>
    <t>ค่าเสื่อมราคา-ระบบสื่อสารสายใยแก้วนำแสงติดตั้งภายใน</t>
  </si>
  <si>
    <t>ค่าเสื่อมราคา-ยานพาหนะ</t>
  </si>
  <si>
    <t>5-4-06-001-0</t>
  </si>
  <si>
    <t>ค่าเสื่อมราคา-รถยนต์นั่ง</t>
  </si>
  <si>
    <t>5-4-06-002-0</t>
  </si>
  <si>
    <t>ค่าเสื่อมราคา-รถยนต์โดยสารเกิน 10 ที่นั่ง</t>
  </si>
  <si>
    <t>5-4-06-003-0</t>
  </si>
  <si>
    <t>ค่าเสื่อมราคา-รถยนต์บรรทุก</t>
  </si>
  <si>
    <t>5-4-06-004-0</t>
  </si>
  <si>
    <t>ค่าเสื่อมราคา-ยานพาหนะอื่น</t>
  </si>
  <si>
    <t>5-4-06-005-0</t>
  </si>
  <si>
    <t>5-4-07-001-0</t>
  </si>
  <si>
    <t>ค่าตัดจำหน่าย-โปรแกรมคอมพิวเตอร์</t>
  </si>
  <si>
    <t>5-4-07-002-0</t>
  </si>
  <si>
    <t>ค่าตัดจำหน่าย-ลิขสิทธิ์</t>
  </si>
  <si>
    <t>5-5-01-001-0</t>
  </si>
  <si>
    <t>ค่าธรรมเนียมจัดการเงินกู้</t>
  </si>
  <si>
    <t>ดอกเบี้ยจ่าย</t>
  </si>
  <si>
    <t>5-5-02-001-0</t>
  </si>
  <si>
    <t>ดอกเบี้ยจ่าย-ธนาคาร</t>
  </si>
  <si>
    <t>5-5-02-002-0</t>
  </si>
  <si>
    <t>ดอกเบี้ยจ่ายเงินกู้</t>
  </si>
  <si>
    <t>5-5-02-003-0</t>
  </si>
  <si>
    <t>ดอกเบี้ยจ่าย-สัญญาเช่าการเงิน</t>
  </si>
  <si>
    <t>ประมาณการรายได้</t>
  </si>
  <si>
    <t>ประมาณการรายจ่าย</t>
  </si>
  <si>
    <t>(1)</t>
  </si>
  <si>
    <t>(2)</t>
  </si>
  <si>
    <t>แบบ  งป.001</t>
  </si>
  <si>
    <t>แบบ  งป.002</t>
  </si>
  <si>
    <t>กอง ..............................</t>
  </si>
  <si>
    <t>ส่วนภูมิภาค</t>
  </si>
  <si>
    <t>5-2-01-207-0</t>
  </si>
  <si>
    <t>5-1-01-001-8</t>
  </si>
  <si>
    <t>5-1-01-003-0</t>
  </si>
  <si>
    <t>5-2-01-206-0</t>
  </si>
  <si>
    <t>5-3-06-911-0</t>
  </si>
  <si>
    <t>ค่าตรวจสภาพยานพาหนะ</t>
  </si>
  <si>
    <t>ค่าใช้จ่าย</t>
  </si>
  <si>
    <t>รวม</t>
  </si>
  <si>
    <t>หน่วย : ล้านบาท</t>
  </si>
  <si>
    <t>4-1-01-011-8</t>
  </si>
  <si>
    <t>4-1-01-101-0</t>
  </si>
  <si>
    <t>4-1-01-103-0</t>
  </si>
  <si>
    <t>4-1-03-105-0</t>
  </si>
  <si>
    <t>4-1-03-403-0</t>
  </si>
  <si>
    <t>รายได้ค่าต่อกลับมิเตอร์</t>
  </si>
  <si>
    <t>4-1-03-603-0</t>
  </si>
  <si>
    <t>4-1-03-908-0</t>
  </si>
  <si>
    <t>รายได้ค่าตรวจสอบและบำรุงรักษาเคเบิลใต้ดิน</t>
  </si>
  <si>
    <t>4-1-03-909-0</t>
  </si>
  <si>
    <t>4-9-01-003-0</t>
  </si>
  <si>
    <t>5-1-01-002-0</t>
  </si>
  <si>
    <t>5-1-01-004-0</t>
  </si>
  <si>
    <t>ค่าเชื้อเพลิงผลิตกระแสไฟฟ้า</t>
  </si>
  <si>
    <t>ค่าสารหล่อลื่นผลิตกระแสไฟฟ้า</t>
  </si>
  <si>
    <t>5-1-02-002-0</t>
  </si>
  <si>
    <t>ต้นทุนผลิตภัณฑ์คอนกรีต</t>
  </si>
  <si>
    <t>5-2-01-006-0</t>
  </si>
  <si>
    <t>ค่าโทรศัพท์บ้านพัก- ผู้บริหาร</t>
  </si>
  <si>
    <t>ค่าโทรศัพท์เคลื่อนที่ -ผู้บริหาร</t>
  </si>
  <si>
    <t>ค่าวัสดุเบ็ดเตล็ดในสำนักงาน</t>
  </si>
  <si>
    <t>ค่าหนังสือและสื่อความรู้</t>
  </si>
  <si>
    <t>5-3-05-108-0</t>
  </si>
  <si>
    <t>5-3-05-205-0</t>
  </si>
  <si>
    <t>ค่าใช้จ่ายประสานงานโครงการ</t>
  </si>
  <si>
    <t>5-3-06-109-0</t>
  </si>
  <si>
    <t>ค่าที่ปรึกษา-ด้านอื่นๆ</t>
  </si>
  <si>
    <t>5-3-06-912-0</t>
  </si>
  <si>
    <t>ค่าใช้จ่ายในการดำเนินการออกของจากต่างประเทศ</t>
  </si>
  <si>
    <t>5-3-06-913-0</t>
  </si>
  <si>
    <t>ค่าใช้จ่ายที่ต้องชำระตามคำสั่งศาล</t>
  </si>
  <si>
    <t>ค่าเชื้อเพลิงยานพาหนะ</t>
  </si>
  <si>
    <t>ค่าแรงคนงานรายวัน/ค่าจ้างเหมาแรงงานก่อสร้าง</t>
  </si>
  <si>
    <t>5-3-01-007-0</t>
  </si>
  <si>
    <t>5-3-01-008-0</t>
  </si>
  <si>
    <t>5-3-01-009-0</t>
  </si>
  <si>
    <t>ค่าแรง/ค่าจ้างเหมาคนงานรายวันทั่วไป</t>
  </si>
  <si>
    <t>5-3-05-002-0</t>
  </si>
  <si>
    <t>5-3-05-109-0</t>
  </si>
  <si>
    <t>ค่าวัสดุเบ็ดเตล็ดด้านช่าง</t>
  </si>
  <si>
    <t>5-3-05-110-0</t>
  </si>
  <si>
    <t>ค่าซ่อมแซมบำรุงรักษา-อุปกรณ์ในสำนักงาน</t>
  </si>
  <si>
    <t>5-3-05-111-0</t>
  </si>
  <si>
    <t>ค่าซ่อมแซมบำรุงรักษา-เคเบิลใยแก้วนำแสง</t>
  </si>
  <si>
    <t>ศูนย์ EVM</t>
  </si>
  <si>
    <t>ค่าล่วงเวลาพนักงาน</t>
  </si>
  <si>
    <t>ค่าวัสดุเบิกจากคลังเพื่อซ่อมแซม บำรุงรักษาและบริการ</t>
  </si>
  <si>
    <t>ค่าซ่อมแซมบำรุงรักษา-อุปกรณ์ไฟฟ้า ระบบจำหน่าย</t>
  </si>
  <si>
    <t>ค่าวัสดุซื้อตรงเข้างานก่อสร้าง</t>
  </si>
  <si>
    <t>ค่าเสื่อมราคา-อุปกรณ์ประจำสำนักงาน</t>
  </si>
  <si>
    <t>4-1-01-102-0</t>
  </si>
  <si>
    <t>รายได้จากการให้เช่าอสังหาริมทรัพย์</t>
  </si>
  <si>
    <t>4-1-03-501-9</t>
  </si>
  <si>
    <t>ปรับปรุงรายได้จากการก่อสร้างให้ผู้ใช้ไฟ</t>
  </si>
  <si>
    <t>รายได้ค่าชดใช้มิเตอร์ชำรุดและอุปกรณ์ประกอบ</t>
  </si>
  <si>
    <t>4-1-03-911-0</t>
  </si>
  <si>
    <t>รายได้ค่าดำเนินการให้บริการ VSPP</t>
  </si>
  <si>
    <t>4-9-01-004-0</t>
  </si>
  <si>
    <t>ดอกเบี้ยรับเงินฝากธนาคาร-ดอกผลกองทุนเงินประกันฯ</t>
  </si>
  <si>
    <t>กำไร(ขาดทุน)จากอัตราแลกเปลี่ยนยังไม่เกิดขึ้นจริง-เงินกู้</t>
  </si>
  <si>
    <t>4-9-05-009-0</t>
  </si>
  <si>
    <t>กำไร(ขาดทุน)จากอัตราแลกเปลี่ยนเกิดจริง-เงินลงทุน</t>
  </si>
  <si>
    <t>4-9-05-010-0</t>
  </si>
  <si>
    <t>กำไร(ขาดทุน)จากอัตราแลกเปลี่ยนไม่เกิดจริง-เงินลงทุน</t>
  </si>
  <si>
    <t>4-9-05-011-0</t>
  </si>
  <si>
    <t>4-9-05-012-0</t>
  </si>
  <si>
    <t>กำไร(ขาดทุน)จากอัตราแลกเปลี่ยนเกิดจริง-สัญญาอนุพันธ์</t>
  </si>
  <si>
    <t>4-9-05-013-0</t>
  </si>
  <si>
    <t>4-9-05-014-0</t>
  </si>
  <si>
    <t>กำไร(ขาดทุน)จากจากการผลิตผลิตภัณฑ์คอนกรีต</t>
  </si>
  <si>
    <t>4-9-05-015-0</t>
  </si>
  <si>
    <t>5-1-02-101-0</t>
  </si>
  <si>
    <t>ผลต่างราคาพัสดุ</t>
  </si>
  <si>
    <t>ค่าจ้างเหมายานพาหนะ/เครื่งจักรกลหนัก</t>
  </si>
  <si>
    <t>5-3-06-914-0</t>
  </si>
  <si>
    <t>ค่าธรรมเนียมประกอบกิจการพลังงาน</t>
  </si>
  <si>
    <t>4-1-01-099-0</t>
  </si>
  <si>
    <t>รายได้จากการให้ใช้เสาไฟฟ้า</t>
  </si>
  <si>
    <t>4-1-03-910-0</t>
  </si>
  <si>
    <t>รายได้ค่าบำรุงรักษาระบบไฟฟ้าแบบครบวงจร(Package)</t>
  </si>
  <si>
    <t>4-9-01-201-0</t>
  </si>
  <si>
    <t>ผลตอบแทนจากเงินลงทุนในหลักทรัพย์</t>
  </si>
  <si>
    <t>กำไร(ขาดทุน)จากการตรวจนับ/ปป.วัสดุและสินค้าคงเหลือ</t>
  </si>
  <si>
    <t>5-1-01-005-0</t>
  </si>
  <si>
    <t>เงินตอบแทนพิเศษ-พนักงานเกษียณก่อนอายุ</t>
  </si>
  <si>
    <t>5-2-04-001-0</t>
  </si>
  <si>
    <t>5-2-04-002-0</t>
  </si>
  <si>
    <t>5-4-54-000-8</t>
  </si>
  <si>
    <t>ขาดทุนจากการด้อยค่าสินทรัพย์ -ระบบจำหน่าย</t>
  </si>
  <si>
    <t>5-4-55-000-8</t>
  </si>
  <si>
    <t>ขาดทุนจากการด้อยค่าสินทรัพย์ -เครื่องตกแต่งฯ</t>
  </si>
  <si>
    <t>5-4-55-100-8</t>
  </si>
  <si>
    <t>ขาดทุนจากการด้อยค่าสินทรัพย์ -เครื่องมือฯ</t>
  </si>
  <si>
    <t>4-1-03-912-0</t>
  </si>
  <si>
    <t>รายได้ค่าบริการติดตั้งอุปกรณ์สื่อสาร</t>
  </si>
  <si>
    <t>5-2-01-303-0</t>
  </si>
  <si>
    <t>เงินชดเชย-พนักงานเกษียณก่อนอายุ</t>
  </si>
  <si>
    <t>ค่าใช้จ่ายผลประโยชน์พนักงาน-เงินชดเชยตามกฎหมาย</t>
  </si>
  <si>
    <t>ค่าใช้จ่ายผลประโยชน์พนักงาน-ค่าของที่ระลึก</t>
  </si>
  <si>
    <t>ค่าตอบแทน-การจดหน่วยการใช้ไฟฟ้า</t>
  </si>
  <si>
    <t>ค่าตอบแทน-การเก็บเงินค่าไฟฟ้า</t>
  </si>
  <si>
    <t>5-3-05-151-0</t>
  </si>
  <si>
    <t>ค่ามิเตอร์เบิกจากคลังเพื่อติดตั้งหรือเปลี่ยนแทน</t>
  </si>
  <si>
    <t>5-3-05-152-0</t>
  </si>
  <si>
    <t>ค่าอุปกรณ์ ปก.มต. เบิกคลังเพื่อติดตั้งหรือเปลี่ยนแทน</t>
  </si>
  <si>
    <t>5-4-03-004-0</t>
  </si>
  <si>
    <t>ค่าเสื่อมราคา-ระบบผลิตกระแสไฟฟ้าพลังงานลม</t>
  </si>
  <si>
    <t>รายได้ค่าบริการด้านวิศวกรรมไฟฟ้า</t>
  </si>
  <si>
    <t>รายได้ค่าส่วนเฉลี่ยการใช้พลังไฟฟ้า</t>
  </si>
  <si>
    <t>รายได้จากเงินสมทบระบบจำหน่ายพาดสายสื่อสาร</t>
  </si>
  <si>
    <t>รายได้ค่าตรวจสอบและค่าบำรุงรักษาอุปกรณ์ไฟฟ้าอื่น</t>
  </si>
  <si>
    <t>ดอกเบี้ยรับเงินฝากธนาคาร-Kfw.</t>
  </si>
  <si>
    <t>รายได้ค่าปรับผิดสัญญาซื้อขาย</t>
  </si>
  <si>
    <t>รายได้ค่าปรับผิดสัญญาตัวแทนรับชำระค่าไฟฟ้า</t>
  </si>
  <si>
    <t>กำไร(ขาดทุน)จากอัตราแลกเปลี่ยนเกิดจริง-ลน./จน. ตปท.</t>
  </si>
  <si>
    <t>กำไร(ขาดทุน)อัตราแลกเปลี่ยนไม่เกิดจริง-ลน./จน. ตปท.</t>
  </si>
  <si>
    <t>กำไร(ขาดทุน)จากอัตราแลกเปลี่ยนยังไม่เกิดจริง-สัญญาอนุพันธ์</t>
  </si>
  <si>
    <t>กำไร(ขาดทุน)จากการผลิตพัสดุรับเข้าคลัง</t>
  </si>
  <si>
    <t>ค่าใช้จ่ายในการดำเนินงาน</t>
  </si>
  <si>
    <t>น้ำมันเชื้อเพลิงและน้ำมันหล่อลื่น</t>
  </si>
  <si>
    <t>ต้นทุนขายและบริการอื่น</t>
  </si>
  <si>
    <t>เงินเดือน ค่าจ้าง ค่าตอบแทน</t>
  </si>
  <si>
    <t>ค่าสวัสดิการอื่นๆ</t>
  </si>
  <si>
    <t>ค่าใช้จ่ายในการอบรมสัมมนา-ในแผน</t>
  </si>
  <si>
    <t>ค่าใช้จ่ายในการอบรมสัมมนา-นอกแผน</t>
  </si>
  <si>
    <t>ต้นทุนผลประโยชน์พนักงาน</t>
  </si>
  <si>
    <t>ค่าใช้จ่ายตอบแทนบุคคลภายนอก</t>
  </si>
  <si>
    <t>ค่าตอบแทนอื่นๆ</t>
  </si>
  <si>
    <t xml:space="preserve">ค่าสาธารณูปโภค </t>
  </si>
  <si>
    <t xml:space="preserve">ค่าใช้จ่ายในการดูแลสถานที่ </t>
  </si>
  <si>
    <t>ค่าแรงคนงานรายวันงานบำรุงรักษา</t>
  </si>
  <si>
    <t>ค่าแรงคนงานรายวันงานบริการ</t>
  </si>
  <si>
    <t>ค่าพาหนะเบี้ยเลี้ยงและที่พัก-ผวก.</t>
  </si>
  <si>
    <t>ค่าไฟฟ้า</t>
  </si>
  <si>
    <t xml:space="preserve">ค่าไปรษณีย์ </t>
  </si>
  <si>
    <t>ค่าซ่อมแซมบำรุงรักษา-คอมฯ&amp;อุปกรณ์ต่อพ่วง</t>
  </si>
  <si>
    <t>ค่าเสื่อมราคา ค่าเสื่อมสิ้น ค่าตัดจำหน่าย</t>
  </si>
  <si>
    <t>ค่าเสื่อมราคา-เครื่องตกแต่ง เครื่องมือ เครื่องใช้</t>
  </si>
  <si>
    <t>ค่าเสื่อมราคา-เครื่องมือ เครื่องใช้ โรงงานผลิตภัณฑ์คอนฯ</t>
  </si>
  <si>
    <t>ค่าเสื่อมราคา-สินทรัพย์ไม่มีตัวตน</t>
  </si>
  <si>
    <t xml:space="preserve">รายได้ค่าธรรมเนียม และเงินสมทบ </t>
  </si>
  <si>
    <t>รายได้ค่าปรับ ค่าธรรมเนียม</t>
  </si>
  <si>
    <t>รายได้จากการดำเนินงาน</t>
  </si>
  <si>
    <t>รายได้อื่นจากการดำเนินงาน</t>
  </si>
  <si>
    <t xml:space="preserve">รวมรายได้อื่นจากการดำเนินงาน </t>
  </si>
  <si>
    <t>ต้นทุนจากการจำหน่ายกระแสไฟฟ้าและบริการ</t>
  </si>
  <si>
    <t>ค่าใช้จ่ายเกี่ยวกับบุคคลากร</t>
  </si>
  <si>
    <t>ค่าจ้างเหมางานบริการ</t>
  </si>
  <si>
    <t>5-3-05-206-0</t>
  </si>
  <si>
    <t>เงินเพิ่มฮอทไลน์</t>
  </si>
  <si>
    <t>เงินช่วยเหลือค่าไฟฟ้า</t>
  </si>
  <si>
    <t>ค่าตอบแทน-การจดหน่วยพร้อมแจ้งค่าไฟฟ้า</t>
  </si>
  <si>
    <t>ค่าตอบแทน-การจ้างเหมาตัดและต่อกลับมิเตอร์</t>
  </si>
  <si>
    <t>5-3-01-204-0</t>
  </si>
  <si>
    <t>ค่าป้ายประชาสัมพันธ์</t>
  </si>
  <si>
    <t>ค่าจ้างเหมาตัดต้นไม้</t>
  </si>
  <si>
    <t>ค่าที่ปรึกษา-ด้านวิศวกรรม</t>
  </si>
  <si>
    <t>ค่าใช้จ่ายเพื่อสังคมหรือสิ่งแวดล้อม</t>
  </si>
  <si>
    <t>5-3-06-508-0</t>
  </si>
  <si>
    <t>ค่าใช้จ่ายเพื่อสาธารณประโยชน์และการกุศล</t>
  </si>
  <si>
    <t>รายได้จากการจำหน่ายไฟฟ้า</t>
  </si>
  <si>
    <t>ปรับปรุงรายได้จากการจำหน่ายไฟฟ้า</t>
  </si>
  <si>
    <t>รายได้จากการจำหน่ายไฟฟ้า ประเภทไฟชั่วคราวแบบเหมา</t>
  </si>
  <si>
    <t>ปรับปรุงรายได้จากการจำหน่ายไฟฟ้า GL</t>
  </si>
  <si>
    <t>รายได้จำหน่ายไฟฟ้า ประเภทบ้านอยู่อาศัย แบบเติมเงิน</t>
  </si>
  <si>
    <t>รายได้จำหน่ายไฟฟ้า ประเภทกิจการขนาดเล็ก แบบเติมเงิน</t>
  </si>
  <si>
    <t>รายได้จำหน่ายไฟฟ้า ประเภทไฟชั่วคราว แบบเติมเงิน</t>
  </si>
  <si>
    <t>รวมรายได้จากการจำหน่ายไฟฟ้า</t>
  </si>
  <si>
    <t>รายได้ค่าบริการงานด้านฮอทไลน์</t>
  </si>
  <si>
    <t>4-1-03-913-0</t>
  </si>
  <si>
    <t>รายได้เงินชดใช้ค่าเสียหาย</t>
  </si>
  <si>
    <t>กำไร(ขาดทุน)จากการรับซื้อหม้อแปลงคืนจากผู้ใช้ไฟ</t>
  </si>
  <si>
    <t>ค่าซื้อไฟฟ้า-การไฟฟ้าฝ่ายผลิตแห่งประเทศไทย</t>
  </si>
  <si>
    <t>ปรับปรุงค่าซื้อไฟฟ้า</t>
  </si>
  <si>
    <t>ค่าซื้อไฟฟ้า-กรมพัฒนาพลังงานทดแทนฯ(พพ.)</t>
  </si>
  <si>
    <t>ค่าซื้อไฟฟ้า-ผู้ผลิตไฟฟ้าขนาดเล็กมาก</t>
  </si>
  <si>
    <t>เงินชดเชยค่าไฟฟ้า</t>
  </si>
  <si>
    <t>ค่าครองชีพพนักงาน</t>
  </si>
  <si>
    <t>5-3-04-002-0</t>
  </si>
  <si>
    <t>ค่าใช้จ่ายต่างๆของ สนพ.</t>
  </si>
  <si>
    <t>5-1-01-006-0</t>
  </si>
  <si>
    <t>ค่าซื้อไฟฟ้า-พลังงานแสงอาทิตย์ที่ติดตั้งบนหลังคา</t>
  </si>
  <si>
    <t>ค่าใช้จ่ายเพื่อการวิจัย</t>
  </si>
  <si>
    <t>ดอกเบี้ยรับชำระหนี้เกินกำหนด</t>
  </si>
  <si>
    <t>ค่าตอบแทนอยู่เวรแก้ไฟฟ้าขัดข้อง</t>
  </si>
  <si>
    <t>รายได้ค่าพาดสายก่อนได้รับอนุญาต</t>
  </si>
  <si>
    <t>รายได้ค่าปรับผิดสัญญาจ้าง/ให้บริการ</t>
  </si>
  <si>
    <t>เงินนำส่งกองทุนพัฒนาไฟฟ้า-กฟผ.</t>
  </si>
  <si>
    <t>5-1-01-007-0</t>
  </si>
  <si>
    <t>ค่าชดเชยโครงการ Demand Response</t>
  </si>
  <si>
    <t>5-1-01-008-0</t>
  </si>
  <si>
    <t>เงินนำส่งกองทุนพัฒนาไฟฟ้าจากการผลิตไฟฟ้า</t>
  </si>
  <si>
    <t>5-1-01-009-0</t>
  </si>
  <si>
    <t>เงินนำส่งกองทุนพัฒนาไฟฟ้าเพื่อพลังงานหมุนเวียน</t>
  </si>
  <si>
    <t>5-1-01-010-0</t>
  </si>
  <si>
    <t>เงินนำส่งกองทุนพัฒนาไฟฟ้าเพื่อส่งเสริมสังคม</t>
  </si>
  <si>
    <t>ค่าตอบแทนรายเดือนคณะกรรมการ กฟภ.</t>
  </si>
  <si>
    <t>5-4-61-001-0</t>
  </si>
  <si>
    <t>ค่าเสื่อมราคา-สิ่งปลูกสร้างที่ไม่ใช้ประโยชน์</t>
  </si>
  <si>
    <t>ค่าเสื่อมราคา-ยานพาหนะ-สัญญาเช่าการเงิน</t>
  </si>
  <si>
    <t>ค่าใช้บริการโทรศัพท์</t>
  </si>
  <si>
    <t>ค่าบำรุงรักษาคู่สายโทรศัพท์</t>
  </si>
  <si>
    <t>ค่าเช่าวงจรสื่อสาร</t>
  </si>
  <si>
    <t>5-3-06-915-0</t>
  </si>
  <si>
    <t>ค่าธรรมเนียมธนาคาร- หักบช.</t>
  </si>
  <si>
    <t>5-3-02-103-0</t>
  </si>
  <si>
    <t>ค่าประชาสัมพันธ์ทางสื่อ</t>
  </si>
  <si>
    <t>ค่าผลประโยชน์เงินประกันฯจ่ายคืนผู้ใช้ไฟ - ประเภท 3,4,5</t>
  </si>
  <si>
    <t>5-3-06-509-0</t>
  </si>
  <si>
    <t>ค่าผลประโยชน์เงินประกันฯจ่ายคืนผู้ใช้ไฟ - ประเภท 1,2</t>
  </si>
  <si>
    <t>5-4-02-999-0</t>
  </si>
  <si>
    <t>รายได้อื่น</t>
  </si>
  <si>
    <t>รวมรายได้อื่น</t>
  </si>
  <si>
    <t>รวมค่าใช้จ่ายทั้งสิ้น</t>
  </si>
  <si>
    <t>5-2-02-206-0</t>
  </si>
  <si>
    <t>ค่าพาหนะเดินทางไปปฏิบัติงานต่างท้องที่-ลูกจ้าง</t>
  </si>
  <si>
    <t>5-2-02-207-0</t>
  </si>
  <si>
    <t>ค่าเบี้ยเลี้ยง-ลูกจ้าง</t>
  </si>
  <si>
    <t>5-2-02-208-0</t>
  </si>
  <si>
    <t>ค่าที่พัก-ลูกจ้าง</t>
  </si>
  <si>
    <t>5-3-01-010-0</t>
  </si>
  <si>
    <t>5-3-03-307-0</t>
  </si>
  <si>
    <t>ค่าเช่าเครื่องบันทึกข้อมูลการเดินทางของรถ</t>
  </si>
  <si>
    <t>ค่าตอบแทน-การดำเนินการก่อนงดจ่ายไฟฟ้า</t>
  </si>
  <si>
    <t>หน่วย:ล้านบาท</t>
  </si>
  <si>
    <t>5-3-05-112-0</t>
  </si>
  <si>
    <t>ค่าอุปกรณ์ความปลอดภัย สำหรับค่าจัดซื้ออุปกรณ์ป้องกันภัย</t>
  </si>
  <si>
    <t>5-2-01-007-0</t>
  </si>
  <si>
    <t xml:space="preserve">สวัสดิการลูกจ้าง </t>
  </si>
  <si>
    <t>5-3-06-916-0</t>
  </si>
  <si>
    <t>ค่าธรรมเนียมประกอบกิจการโทรคมนาคม</t>
  </si>
  <si>
    <t xml:space="preserve">ค่าจ้างรายเดือนลูกจ้าง </t>
  </si>
  <si>
    <t>4-1-03-201-9</t>
  </si>
  <si>
    <t>ปรับปรุงรายได้ติดตั้ง ตรวจการติดตั้งอุปกรณ์ไฟฟ้า</t>
  </si>
  <si>
    <t>4-1-03-202-9</t>
  </si>
  <si>
    <t>ปรับปรุงรายได้ติดตั้งมิเตอร์ TOU/TOD</t>
  </si>
  <si>
    <t>4-1-03-401-9</t>
  </si>
  <si>
    <t>ปรับปรุงรายได้ค่าธรรมเนียมต่อไฟ</t>
  </si>
  <si>
    <t>4-1-03-404-0</t>
  </si>
  <si>
    <t>รายได้ขอผ่อนผันการงดจ่ายไฟ</t>
  </si>
  <si>
    <t>4-103-602-9</t>
  </si>
  <si>
    <t>ปรับปรุงรายได้ค่าส่วนเฉลี่ยการใช้พลังไฟฟ้า</t>
  </si>
  <si>
    <t>รายได้จากการให้บริการนวัตกรรม</t>
  </si>
  <si>
    <t>4-1-03-701-0</t>
  </si>
  <si>
    <t>รายได้ค่าบริการ Solar Hero</t>
  </si>
  <si>
    <t>4-1-03-902-9</t>
  </si>
  <si>
    <t>ปรับปรุงรายได้ค่าตรวจสอบและบำรุงรักษาหม้อแปลง</t>
  </si>
  <si>
    <t>4-1-03-903-9</t>
  </si>
  <si>
    <t>ปรับปรุงรายได้ค่าติดตั้ง รื้อถอน ซ่อมแซมหม้อแปลง</t>
  </si>
  <si>
    <t>4-1-03-908-9</t>
  </si>
  <si>
    <t>ปรับปรุงรายได้ค่าตรวจสอบและบำรุงรักษาเคเบิลใต้ดิน</t>
  </si>
  <si>
    <t>4-1-03-909-9</t>
  </si>
  <si>
    <t>ปรับปรุงรายได้ค่าตรวจสอบและค่าบำรุงรักษาอุปกรณ์ไฟฟ้าอื่น</t>
  </si>
  <si>
    <t>4-1-03-910-9</t>
  </si>
  <si>
    <t>ปรับปรุงรายได้ค่าบำรุงรักษาระบบไฟฟ้าแบบครบวงจร(Package)</t>
  </si>
  <si>
    <t xml:space="preserve">ศูนย์เครือข่าย จำหน่ายและบริการ ภาค 1                                                                                          </t>
  </si>
  <si>
    <t>เขต / การไฟฟ้า ....กฟอ หนองไผ่......</t>
  </si>
  <si>
    <t xml:space="preserve"> </t>
  </si>
  <si>
    <t>กฟอ.นผ.</t>
  </si>
  <si>
    <t>ผลต่าง</t>
  </si>
  <si>
    <t>c30710100</t>
  </si>
  <si>
    <t>c30720100</t>
  </si>
  <si>
    <t>c30730100</t>
  </si>
  <si>
    <t>c30740100</t>
  </si>
  <si>
    <t>ประจำ กฟอ.นผ.</t>
  </si>
  <si>
    <t>ประจำ กฟส.วร.</t>
  </si>
  <si>
    <t>ประจำ กฟส.บงส.</t>
  </si>
  <si>
    <t>ประจำ กฟส.ศท.</t>
  </si>
  <si>
    <t>จำหน่ายและบริการ น.3</t>
  </si>
  <si>
    <t>รายการ</t>
  </si>
  <si>
    <t>จาก</t>
  </si>
  <si>
    <t>ถึง</t>
  </si>
  <si>
    <t>งบประมาณ</t>
  </si>
  <si>
    <t>กระจาย</t>
  </si>
  <si>
    <t>รายได้</t>
  </si>
  <si>
    <t>1. รายได้จากการจำหน่ายกระแสไฟฟ้า</t>
  </si>
  <si>
    <t>2. รายได้จากเงินช่วยเหลือเพื่อการก่อสร้าง</t>
  </si>
  <si>
    <t>3. รายได้จากการก่อสร้างให้ผู้ใช้ไฟ</t>
  </si>
  <si>
    <t>4. รายได้อื่นจากการดำเนินงาน</t>
  </si>
  <si>
    <t>(ไม่รวมบัญชีรายได้จากเงินช่วยเหลือเพื่อการก่อสร้าง ,รายได้จากการก่อสร้างให้ผู้ใช้ไฟ)</t>
  </si>
  <si>
    <t>5. รายได้ไม่เกี่ยวกับการดำเนินงาน</t>
  </si>
  <si>
    <t>รวมรายได้ทั้งหมด</t>
  </si>
  <si>
    <t>6. ค่าซื้อกระแสไฟฟ้า</t>
  </si>
  <si>
    <t>7. ค่าใช้จ่ายเกี่ยวกับพนักงาน</t>
  </si>
  <si>
    <t xml:space="preserve">8. ค่าใช้จ่ายเกี่ยวกับการดำเนินงาน </t>
  </si>
  <si>
    <t>(ไม่รวมบัญชีค่าไฟฟ้าสำนักงาน และค่าใช้จ่ายในการก่อสร้าง)</t>
  </si>
  <si>
    <t>10. ค่าใช้จ่ายดำเนินการในงานก่อสร้าง</t>
  </si>
  <si>
    <t>11. ค่าเสื่อมราคา</t>
  </si>
  <si>
    <t>รวมค่าใช้จ่ายเกี่ยวกับการดำเนินงาน</t>
  </si>
  <si>
    <r>
      <rPr>
        <b/>
        <u/>
        <sz val="16"/>
        <rFont val="BrowalliaUPC"/>
        <family val="2"/>
      </rPr>
      <t>หัก</t>
    </r>
    <r>
      <rPr>
        <sz val="16"/>
        <rFont val="BrowalliaUPC"/>
        <family val="2"/>
      </rPr>
      <t xml:space="preserve"> ค่าใช้จ่ายทางอ้อมโอนเข้างานก่อสร้าง</t>
    </r>
  </si>
  <si>
    <t>รวมรายจ่ายทั้งหมด</t>
  </si>
  <si>
    <t>กำไรขาดทุน</t>
  </si>
  <si>
    <t>งบกำไร-ขาดทุน ปีงบประมาณ 2562</t>
  </si>
  <si>
    <t>งบประมาณทำการที่ขอตั้ง ประจำปี 2562</t>
  </si>
  <si>
    <t>ศูนย์เครือข่าย จำหน่ายและบริการ ภาค 1</t>
  </si>
  <si>
    <t>c30710101</t>
  </si>
  <si>
    <t>c30710102</t>
  </si>
  <si>
    <t>c30710103</t>
  </si>
  <si>
    <t>c30710104</t>
  </si>
  <si>
    <t>c30710105</t>
  </si>
  <si>
    <t>c30710106</t>
  </si>
  <si>
    <t>c30710107</t>
  </si>
  <si>
    <t>c30720101</t>
  </si>
  <si>
    <t>c30720102</t>
  </si>
  <si>
    <t>c30720103</t>
  </si>
  <si>
    <t>c30720300</t>
  </si>
  <si>
    <t>ผบค.กฟอ.นผ.</t>
  </si>
  <si>
    <t>ผมต.กฟอ.นผ.</t>
  </si>
  <si>
    <t>ผปบ.กฟอ.นผ.</t>
  </si>
  <si>
    <t>ผกส.กฟอ.นผ.</t>
  </si>
  <si>
    <t>ผบป.กฟอ.นผ.</t>
  </si>
  <si>
    <t>ผบพ.กฟอ.นผ.</t>
  </si>
  <si>
    <t>ผบห.กฟอ.นผ.</t>
  </si>
  <si>
    <t>ผกป.กฟส.วร.</t>
  </si>
  <si>
    <t>ผบต.กฟส.วร.</t>
  </si>
  <si>
    <t>ผบง.กฟส.วร.</t>
  </si>
  <si>
    <t>ประจำ กฟย.พต.</t>
  </si>
  <si>
    <t>กฟส.วร.</t>
  </si>
  <si>
    <t>c30730101</t>
  </si>
  <si>
    <t>c30730102</t>
  </si>
  <si>
    <t>c30730103</t>
  </si>
  <si>
    <t>c30740101</t>
  </si>
  <si>
    <t>c30740102</t>
  </si>
  <si>
    <t>c30740103</t>
  </si>
  <si>
    <t>รวมกฟอ.นผ..และ</t>
  </si>
  <si>
    <t>ผกป.กฟส.บงส.</t>
  </si>
  <si>
    <t>ผบต.กฟส.บงส.</t>
  </si>
  <si>
    <t>ผบง.กฟส.บงส.</t>
  </si>
  <si>
    <t>กฟส.บสง</t>
  </si>
  <si>
    <t>ผกป.กฟส.ศท.</t>
  </si>
  <si>
    <t>ผบต.กฟส.ศท.</t>
  </si>
  <si>
    <t>ผบง.กฟส.ศท.</t>
  </si>
  <si>
    <t>กฟส.ศท.</t>
  </si>
  <si>
    <t>กฟฟ.ในสังกัด</t>
  </si>
  <si>
    <t>9. ค่าไฟอาคาร</t>
  </si>
  <si>
    <t>บัญชี 89 (ยืนยันชั่วโมงการทำงาน)</t>
  </si>
  <si>
    <t>กำไร(ขาดทุน)</t>
  </si>
  <si>
    <t>กฟฟ.</t>
  </si>
  <si>
    <t>กฟส.วร</t>
  </si>
  <si>
    <t>กฟส.บงส.</t>
  </si>
  <si>
    <t xml:space="preserve">ตัดต้นไม้ </t>
  </si>
  <si>
    <t>(5-3-05-002-0)</t>
  </si>
  <si>
    <t>งบประมาณ FIX หนองไผ่ ปี 2562</t>
  </si>
  <si>
    <t>ป้องกันระบบจำหน่าย</t>
  </si>
  <si>
    <t xml:space="preserve"> (5-3-05-0010-0)</t>
  </si>
  <si>
    <t xml:space="preserve"> รายได้จำหน่ายไฟฟ้า</t>
  </si>
  <si>
    <t>สัดส่วนแบ่งรายได้</t>
  </si>
  <si>
    <t>ปรับตัวกลม</t>
  </si>
  <si>
    <t>รายได้จากการก่อ</t>
  </si>
  <si>
    <t>สร้างให้ผู้ใช้ไฟ</t>
  </si>
  <si>
    <t>รายได้เงินช่วยเหลือ</t>
  </si>
  <si>
    <t>เพื่อการก่อสร้าง</t>
  </si>
  <si>
    <t>ค่าไฟอาคาร</t>
  </si>
  <si>
    <t>สัดส่วนแบ่งรายจ่าย</t>
  </si>
  <si>
    <t>คชจ.ดำเนินการ</t>
  </si>
  <si>
    <t>ก่อสร้าง</t>
  </si>
  <si>
    <t>ค่าเสื่อม</t>
  </si>
  <si>
    <t>ค่าซื้อ</t>
  </si>
  <si>
    <t>fix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</si>
</sst>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_-;\-* #,##0_-;_-* &quot;-&quot;??_-;_-@_-"/>
    <numFmt numFmtId="165" formatCode="_(* #,##0.000_);_(* \(#,##0.000\);_(* &quot;-&quot;??_);_(@_)"/>
    <numFmt numFmtId="166" formatCode="_-* #,##0.000_-;\-* #,##0.000_-;_-* &quot;-&quot;??_-;_-@_-"/>
    <numFmt numFmtId="167" formatCode="0.00_)"/>
    <numFmt numFmtId="168" formatCode="_-* #,##0_-;\-* #,##0_-;_-* &quot;-&quot;???_-;_-@_-"/>
  </numFmts>
  <fonts count="30" x14ac:knownFonts="1">
    <font>
      <sz val="14"/>
      <name val="Cordia New"/>
      <charset val="222"/>
    </font>
    <font>
      <sz val="14"/>
      <name val="Cordia New"/>
      <family val="2"/>
    </font>
    <font>
      <b/>
      <i/>
      <sz val="24"/>
      <color indexed="49"/>
      <name val="Arial Narrow"/>
      <family val="2"/>
    </font>
    <font>
      <b/>
      <sz val="14"/>
      <name val="AngsanaUPC"/>
      <family val="1"/>
    </font>
    <font>
      <sz val="8"/>
      <name val="Arial"/>
      <family val="2"/>
    </font>
    <font>
      <b/>
      <i/>
      <sz val="16"/>
      <name val="Helv"/>
    </font>
    <font>
      <sz val="10"/>
      <name val="Arial"/>
      <family val="2"/>
    </font>
    <font>
      <b/>
      <i/>
      <sz val="18"/>
      <color indexed="28"/>
      <name val="AngsanaUPC"/>
      <family val="1"/>
    </font>
    <font>
      <u/>
      <sz val="14"/>
      <color indexed="12"/>
      <name val="Cordia New"/>
      <family val="2"/>
    </font>
    <font>
      <u/>
      <sz val="14"/>
      <color indexed="36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8"/>
      <name val="BrowalliaUPC"/>
      <family val="2"/>
    </font>
    <font>
      <b/>
      <sz val="16"/>
      <name val="BrowalliaUPC"/>
      <family val="2"/>
    </font>
    <font>
      <sz val="16"/>
      <name val="BrowalliaUPC"/>
      <family val="2"/>
    </font>
    <font>
      <b/>
      <u/>
      <sz val="16"/>
      <name val="BrowalliaUPC"/>
      <family val="2"/>
    </font>
    <font>
      <sz val="14"/>
      <name val="Cordia New"/>
      <family val="2"/>
    </font>
    <font>
      <b/>
      <sz val="16"/>
      <name val="BrowalliaUPC"/>
      <family val="2"/>
      <charset val="222"/>
    </font>
    <font>
      <b/>
      <sz val="18"/>
      <name val="AngsanaUPC"/>
      <family val="1"/>
    </font>
    <font>
      <sz val="16"/>
      <color theme="1"/>
      <name val="BrowalliaUPC"/>
      <family val="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u/>
      <sz val="16"/>
      <name val="AngsanaUPC"/>
      <family val="1"/>
      <charset val="222"/>
    </font>
    <font>
      <sz val="16"/>
      <name val="Browallia New"/>
      <family val="2"/>
    </font>
    <font>
      <b/>
      <sz val="16"/>
      <color indexed="8"/>
      <name val="Cordia New"/>
      <family val="2"/>
    </font>
    <font>
      <sz val="16"/>
      <name val="Cordia New"/>
      <family val="2"/>
    </font>
    <font>
      <b/>
      <sz val="16"/>
      <name val="Cordia New"/>
      <family val="2"/>
    </font>
    <font>
      <b/>
      <sz val="16"/>
      <color theme="1"/>
      <name val="BrowalliaUPC"/>
      <family val="2"/>
    </font>
    <font>
      <b/>
      <sz val="14"/>
      <name val="Cordia New"/>
      <family val="2"/>
    </font>
    <font>
      <sz val="16"/>
      <color rgb="FFC00000"/>
      <name val="BrowalliaUPC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DB9E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2" fillId="2" borderId="1">
      <alignment horizontal="centerContinuous" vertical="top"/>
    </xf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2" borderId="1">
      <alignment horizontal="centerContinuous" vertical="top"/>
    </xf>
    <xf numFmtId="15" fontId="3" fillId="3" borderId="0">
      <alignment horizontal="centerContinuous"/>
    </xf>
    <xf numFmtId="38" fontId="4" fillId="2" borderId="0" applyNumberFormat="0" applyBorder="0" applyAlignment="0" applyProtection="0"/>
    <xf numFmtId="10" fontId="4" fillId="4" borderId="2" applyNumberFormat="0" applyBorder="0" applyAlignment="0" applyProtection="0"/>
    <xf numFmtId="167" fontId="5" fillId="0" borderId="0"/>
    <xf numFmtId="0" fontId="10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7" fillId="5" borderId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6" fillId="0" borderId="0"/>
    <xf numFmtId="0" fontId="10" fillId="0" borderId="0">
      <alignment vertical="top"/>
    </xf>
    <xf numFmtId="0" fontId="10" fillId="0" borderId="0">
      <alignment vertical="top"/>
    </xf>
    <xf numFmtId="0" fontId="6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0" fontId="10" fillId="0" borderId="0"/>
    <xf numFmtId="0" fontId="10" fillId="0" borderId="0"/>
    <xf numFmtId="0" fontId="6" fillId="0" borderId="0"/>
    <xf numFmtId="0" fontId="10" fillId="0" borderId="0"/>
  </cellStyleXfs>
  <cellXfs count="299">
    <xf numFmtId="0" fontId="0" fillId="0" borderId="0" xfId="0"/>
    <xf numFmtId="0" fontId="13" fillId="0" borderId="0" xfId="0" applyFont="1" applyFill="1" applyAlignment="1">
      <alignment horizontal="left"/>
    </xf>
    <xf numFmtId="0" fontId="13" fillId="0" borderId="0" xfId="0" applyFont="1" applyFill="1" applyAlignment="1">
      <alignment horizontal="center"/>
    </xf>
    <xf numFmtId="164" fontId="13" fillId="0" borderId="0" xfId="3" applyNumberFormat="1" applyFont="1" applyFill="1" applyAlignment="1">
      <alignment horizontal="right"/>
    </xf>
    <xf numFmtId="0" fontId="13" fillId="0" borderId="3" xfId="0" applyFont="1" applyFill="1" applyBorder="1" applyAlignment="1">
      <alignment horizontal="center" vertical="center"/>
    </xf>
    <xf numFmtId="164" fontId="13" fillId="0" borderId="3" xfId="3" applyNumberFormat="1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164" fontId="13" fillId="0" borderId="4" xfId="3" applyNumberFormat="1" applyFont="1" applyFill="1" applyBorder="1" applyAlignment="1">
      <alignment horizontal="center"/>
    </xf>
    <xf numFmtId="0" fontId="13" fillId="0" borderId="8" xfId="0" applyNumberFormat="1" applyFont="1" applyFill="1" applyBorder="1" applyAlignment="1">
      <alignment horizontal="center" vertical="center"/>
    </xf>
    <xf numFmtId="0" fontId="13" fillId="0" borderId="9" xfId="0" applyNumberFormat="1" applyFont="1" applyFill="1" applyBorder="1" applyAlignment="1">
      <alignment horizontal="left" vertical="center"/>
    </xf>
    <xf numFmtId="0" fontId="13" fillId="0" borderId="10" xfId="0" applyNumberFormat="1" applyFont="1" applyFill="1" applyBorder="1" applyAlignment="1">
      <alignment horizontal="center" vertical="center"/>
    </xf>
    <xf numFmtId="0" fontId="13" fillId="0" borderId="11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0" fontId="13" fillId="0" borderId="12" xfId="0" applyFont="1" applyFill="1" applyBorder="1" applyAlignment="1">
      <alignment horizontal="center" vertical="top"/>
    </xf>
    <xf numFmtId="164" fontId="14" fillId="0" borderId="12" xfId="3" applyNumberFormat="1" applyFont="1" applyFill="1" applyBorder="1"/>
    <xf numFmtId="0" fontId="13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left" vertical="top"/>
    </xf>
    <xf numFmtId="0" fontId="14" fillId="0" borderId="15" xfId="0" applyFont="1" applyFill="1" applyBorder="1" applyAlignment="1">
      <alignment horizontal="left" vertical="top"/>
    </xf>
    <xf numFmtId="0" fontId="14" fillId="0" borderId="15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vertical="center"/>
    </xf>
    <xf numFmtId="0" fontId="13" fillId="0" borderId="13" xfId="0" applyFont="1" applyFill="1" applyBorder="1" applyAlignment="1">
      <alignment horizontal="center" vertical="top"/>
    </xf>
    <xf numFmtId="0" fontId="14" fillId="0" borderId="14" xfId="0" applyFont="1" applyFill="1" applyBorder="1" applyAlignment="1">
      <alignment vertical="top"/>
    </xf>
    <xf numFmtId="0" fontId="14" fillId="0" borderId="15" xfId="0" applyFont="1" applyFill="1" applyBorder="1" applyAlignment="1">
      <alignment vertical="top"/>
    </xf>
    <xf numFmtId="0" fontId="14" fillId="0" borderId="16" xfId="0" applyFont="1" applyFill="1" applyBorder="1" applyAlignment="1">
      <alignment horizontal="center" vertical="top"/>
    </xf>
    <xf numFmtId="0" fontId="14" fillId="0" borderId="17" xfId="0" applyFont="1" applyFill="1" applyBorder="1" applyAlignment="1">
      <alignment vertical="top"/>
    </xf>
    <xf numFmtId="0" fontId="14" fillId="0" borderId="0" xfId="0" applyFont="1" applyFill="1" applyBorder="1" applyAlignment="1">
      <alignment vertical="top"/>
    </xf>
    <xf numFmtId="0" fontId="14" fillId="0" borderId="18" xfId="0" applyFont="1" applyFill="1" applyBorder="1" applyAlignment="1">
      <alignment horizontal="center" vertical="top"/>
    </xf>
    <xf numFmtId="0" fontId="14" fillId="0" borderId="19" xfId="0" applyFont="1" applyFill="1" applyBorder="1" applyAlignment="1">
      <alignment vertical="top"/>
    </xf>
    <xf numFmtId="0" fontId="14" fillId="0" borderId="20" xfId="0" applyFont="1" applyFill="1" applyBorder="1" applyAlignment="1">
      <alignment vertical="top"/>
    </xf>
    <xf numFmtId="0" fontId="14" fillId="0" borderId="21" xfId="0" applyFont="1" applyFill="1" applyBorder="1" applyAlignment="1">
      <alignment horizontal="center" vertical="top"/>
    </xf>
    <xf numFmtId="0" fontId="13" fillId="0" borderId="23" xfId="0" applyFont="1" applyFill="1" applyBorder="1" applyAlignment="1">
      <alignment vertical="top"/>
    </xf>
    <xf numFmtId="0" fontId="14" fillId="0" borderId="24" xfId="0" applyFont="1" applyFill="1" applyBorder="1" applyAlignment="1">
      <alignment vertical="top"/>
    </xf>
    <xf numFmtId="0" fontId="14" fillId="0" borderId="25" xfId="0" applyFont="1" applyFill="1" applyBorder="1" applyAlignment="1">
      <alignment horizontal="center" vertical="top"/>
    </xf>
    <xf numFmtId="0" fontId="13" fillId="0" borderId="15" xfId="0" applyFont="1" applyFill="1" applyBorder="1" applyAlignment="1">
      <alignment vertical="top"/>
    </xf>
    <xf numFmtId="0" fontId="13" fillId="0" borderId="16" xfId="0" applyFont="1" applyFill="1" applyBorder="1" applyAlignment="1">
      <alignment horizontal="center" vertical="top"/>
    </xf>
    <xf numFmtId="0" fontId="14" fillId="0" borderId="15" xfId="0" applyFont="1" applyFill="1" applyBorder="1" applyAlignment="1"/>
    <xf numFmtId="0" fontId="14" fillId="0" borderId="2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0" fontId="14" fillId="0" borderId="10" xfId="0" applyFont="1" applyFill="1" applyBorder="1" applyAlignment="1">
      <alignment vertical="top"/>
    </xf>
    <xf numFmtId="0" fontId="14" fillId="0" borderId="11" xfId="0" applyFont="1" applyFill="1" applyBorder="1" applyAlignment="1">
      <alignment horizontal="center" vertical="top"/>
    </xf>
    <xf numFmtId="0" fontId="13" fillId="0" borderId="24" xfId="0" applyFont="1" applyFill="1" applyBorder="1" applyAlignment="1">
      <alignment vertical="top"/>
    </xf>
    <xf numFmtId="0" fontId="13" fillId="0" borderId="25" xfId="0" applyFont="1" applyFill="1" applyBorder="1" applyAlignment="1">
      <alignment horizontal="center" vertical="top"/>
    </xf>
    <xf numFmtId="0" fontId="14" fillId="0" borderId="16" xfId="0" applyFont="1" applyFill="1" applyBorder="1" applyAlignment="1"/>
    <xf numFmtId="0" fontId="13" fillId="0" borderId="14" xfId="0" applyFont="1" applyFill="1" applyBorder="1" applyAlignment="1">
      <alignment vertical="top"/>
    </xf>
    <xf numFmtId="0" fontId="13" fillId="0" borderId="26" xfId="0" applyFont="1" applyFill="1" applyBorder="1" applyAlignment="1">
      <alignment horizontal="center" vertical="top"/>
    </xf>
    <xf numFmtId="0" fontId="14" fillId="0" borderId="27" xfId="0" applyFont="1" applyFill="1" applyBorder="1" applyAlignment="1">
      <alignment vertical="top"/>
    </xf>
    <xf numFmtId="0" fontId="14" fillId="0" borderId="28" xfId="0" applyFont="1" applyFill="1" applyBorder="1" applyAlignment="1">
      <alignment vertical="top"/>
    </xf>
    <xf numFmtId="0" fontId="14" fillId="0" borderId="29" xfId="0" applyFont="1" applyFill="1" applyBorder="1" applyAlignment="1">
      <alignment vertical="top"/>
    </xf>
    <xf numFmtId="0" fontId="14" fillId="0" borderId="30" xfId="0" applyFont="1" applyFill="1" applyBorder="1" applyAlignment="1">
      <alignment horizontal="center" vertical="top"/>
    </xf>
    <xf numFmtId="164" fontId="14" fillId="0" borderId="0" xfId="2" applyNumberFormat="1" applyFont="1" applyFill="1"/>
    <xf numFmtId="0" fontId="14" fillId="0" borderId="0" xfId="0" applyFont="1" applyFill="1"/>
    <xf numFmtId="0" fontId="13" fillId="0" borderId="6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31" xfId="0" quotePrefix="1" applyFont="1" applyFill="1" applyBorder="1" applyAlignment="1">
      <alignment horizontal="center"/>
    </xf>
    <xf numFmtId="0" fontId="14" fillId="0" borderId="13" xfId="0" applyFont="1" applyFill="1" applyBorder="1"/>
    <xf numFmtId="165" fontId="13" fillId="0" borderId="13" xfId="3" applyNumberFormat="1" applyFont="1" applyFill="1" applyBorder="1"/>
    <xf numFmtId="0" fontId="13" fillId="0" borderId="16" xfId="0" applyFont="1" applyFill="1" applyBorder="1"/>
    <xf numFmtId="165" fontId="13" fillId="0" borderId="14" xfId="3" applyNumberFormat="1" applyFont="1" applyFill="1" applyBorder="1"/>
    <xf numFmtId="0" fontId="13" fillId="0" borderId="15" xfId="0" applyFont="1" applyFill="1" applyBorder="1"/>
    <xf numFmtId="165" fontId="13" fillId="0" borderId="15" xfId="3" applyNumberFormat="1" applyFont="1" applyFill="1" applyBorder="1"/>
    <xf numFmtId="165" fontId="13" fillId="0" borderId="16" xfId="3" applyNumberFormat="1" applyFont="1" applyFill="1" applyBorder="1"/>
    <xf numFmtId="0" fontId="13" fillId="0" borderId="14" xfId="0" applyFont="1" applyFill="1" applyBorder="1"/>
    <xf numFmtId="0" fontId="14" fillId="0" borderId="15" xfId="0" applyFont="1" applyFill="1" applyBorder="1"/>
    <xf numFmtId="0" fontId="14" fillId="0" borderId="16" xfId="0" applyFont="1" applyFill="1" applyBorder="1"/>
    <xf numFmtId="9" fontId="14" fillId="0" borderId="0" xfId="11" applyFont="1" applyFill="1"/>
    <xf numFmtId="0" fontId="14" fillId="0" borderId="8" xfId="0" applyFont="1" applyFill="1" applyBorder="1"/>
    <xf numFmtId="0" fontId="14" fillId="0" borderId="12" xfId="0" applyFont="1" applyFill="1" applyBorder="1"/>
    <xf numFmtId="0" fontId="14" fillId="0" borderId="14" xfId="0" applyFont="1" applyFill="1" applyBorder="1"/>
    <xf numFmtId="0" fontId="14" fillId="0" borderId="15" xfId="0" applyFont="1" applyFill="1" applyBorder="1" applyAlignment="1">
      <alignment horizontal="left"/>
    </xf>
    <xf numFmtId="0" fontId="14" fillId="0" borderId="16" xfId="0" applyFont="1" applyFill="1" applyBorder="1" applyAlignment="1">
      <alignment horizontal="center"/>
    </xf>
    <xf numFmtId="0" fontId="13" fillId="0" borderId="23" xfId="0" applyFont="1" applyFill="1" applyBorder="1"/>
    <xf numFmtId="0" fontId="13" fillId="0" borderId="24" xfId="0" applyFont="1" applyFill="1" applyBorder="1"/>
    <xf numFmtId="0" fontId="14" fillId="0" borderId="24" xfId="0" applyFont="1" applyFill="1" applyBorder="1"/>
    <xf numFmtId="0" fontId="14" fillId="0" borderId="25" xfId="0" applyFont="1" applyFill="1" applyBorder="1"/>
    <xf numFmtId="0" fontId="14" fillId="0" borderId="23" xfId="0" applyFont="1" applyFill="1" applyBorder="1"/>
    <xf numFmtId="0" fontId="13" fillId="0" borderId="14" xfId="0" applyFont="1" applyFill="1" applyBorder="1" applyAlignment="1">
      <alignment horizontal="center" vertical="top"/>
    </xf>
    <xf numFmtId="0" fontId="13" fillId="0" borderId="14" xfId="0" applyFont="1" applyFill="1" applyBorder="1" applyAlignment="1">
      <alignment horizontal="center"/>
    </xf>
    <xf numFmtId="0" fontId="13" fillId="0" borderId="19" xfId="0" applyFont="1" applyFill="1" applyBorder="1"/>
    <xf numFmtId="0" fontId="13" fillId="0" borderId="20" xfId="0" applyFont="1" applyFill="1" applyBorder="1"/>
    <xf numFmtId="0" fontId="14" fillId="0" borderId="20" xfId="0" applyFont="1" applyFill="1" applyBorder="1"/>
    <xf numFmtId="0" fontId="14" fillId="0" borderId="21" xfId="0" applyFont="1" applyFill="1" applyBorder="1"/>
    <xf numFmtId="0" fontId="14" fillId="0" borderId="19" xfId="0" applyFont="1" applyFill="1" applyBorder="1"/>
    <xf numFmtId="0" fontId="14" fillId="0" borderId="23" xfId="0" applyFont="1" applyFill="1" applyBorder="1" applyAlignment="1">
      <alignment vertical="top"/>
    </xf>
    <xf numFmtId="0" fontId="13" fillId="0" borderId="30" xfId="0" applyFont="1" applyFill="1" applyBorder="1" applyAlignment="1">
      <alignment horizontal="center" vertical="top"/>
    </xf>
    <xf numFmtId="0" fontId="14" fillId="0" borderId="29" xfId="0" applyFont="1" applyFill="1" applyBorder="1" applyAlignment="1">
      <alignment horizontal="center" vertical="top"/>
    </xf>
    <xf numFmtId="0" fontId="14" fillId="0" borderId="29" xfId="0" applyFont="1" applyFill="1" applyBorder="1"/>
    <xf numFmtId="0" fontId="13" fillId="0" borderId="8" xfId="2" applyNumberFormat="1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 vertical="top"/>
    </xf>
    <xf numFmtId="0" fontId="13" fillId="0" borderId="13" xfId="0" applyFont="1" applyFill="1" applyBorder="1"/>
    <xf numFmtId="0" fontId="13" fillId="0" borderId="30" xfId="0" applyFont="1" applyFill="1" applyBorder="1"/>
    <xf numFmtId="164" fontId="14" fillId="0" borderId="0" xfId="2" applyNumberFormat="1" applyFont="1" applyFill="1" applyAlignment="1">
      <alignment horizontal="center"/>
    </xf>
    <xf numFmtId="43" fontId="13" fillId="0" borderId="0" xfId="2" applyFont="1" applyFill="1" applyAlignment="1">
      <alignment horizontal="center"/>
    </xf>
    <xf numFmtId="0" fontId="17" fillId="0" borderId="14" xfId="10" applyFont="1" applyFill="1" applyBorder="1" applyAlignment="1">
      <alignment horizontal="center"/>
    </xf>
    <xf numFmtId="0" fontId="13" fillId="8" borderId="13" xfId="0" applyFont="1" applyFill="1" applyBorder="1" applyAlignment="1">
      <alignment horizontal="center" vertical="top"/>
    </xf>
    <xf numFmtId="0" fontId="14" fillId="8" borderId="14" xfId="0" applyFont="1" applyFill="1" applyBorder="1"/>
    <xf numFmtId="0" fontId="14" fillId="8" borderId="15" xfId="0" applyFont="1" applyFill="1" applyBorder="1"/>
    <xf numFmtId="0" fontId="14" fillId="8" borderId="15" xfId="0" applyFont="1" applyFill="1" applyBorder="1" applyAlignment="1">
      <alignment horizontal="left"/>
    </xf>
    <xf numFmtId="0" fontId="14" fillId="8" borderId="16" xfId="0" applyFont="1" applyFill="1" applyBorder="1" applyAlignment="1">
      <alignment horizontal="left"/>
    </xf>
    <xf numFmtId="0" fontId="14" fillId="8" borderId="16" xfId="0" applyFont="1" applyFill="1" applyBorder="1"/>
    <xf numFmtId="0" fontId="13" fillId="8" borderId="12" xfId="0" applyFont="1" applyFill="1" applyBorder="1" applyAlignment="1">
      <alignment horizontal="center" vertical="top"/>
    </xf>
    <xf numFmtId="0" fontId="14" fillId="8" borderId="23" xfId="0" applyFont="1" applyFill="1" applyBorder="1"/>
    <xf numFmtId="0" fontId="14" fillId="8" borderId="24" xfId="0" applyFont="1" applyFill="1" applyBorder="1"/>
    <xf numFmtId="0" fontId="14" fillId="8" borderId="25" xfId="0" applyFont="1" applyFill="1" applyBorder="1"/>
    <xf numFmtId="0" fontId="13" fillId="8" borderId="26" xfId="0" applyFont="1" applyFill="1" applyBorder="1" applyAlignment="1">
      <alignment horizontal="center" vertical="top"/>
    </xf>
    <xf numFmtId="0" fontId="14" fillId="8" borderId="19" xfId="0" applyFont="1" applyFill="1" applyBorder="1"/>
    <xf numFmtId="0" fontId="14" fillId="8" borderId="20" xfId="0" applyFont="1" applyFill="1" applyBorder="1"/>
    <xf numFmtId="0" fontId="14" fillId="8" borderId="21" xfId="0" applyFont="1" applyFill="1" applyBorder="1"/>
    <xf numFmtId="0" fontId="14" fillId="0" borderId="24" xfId="0" applyFont="1" applyFill="1" applyBorder="1" applyAlignment="1"/>
    <xf numFmtId="0" fontId="13" fillId="0" borderId="2" xfId="0" applyFont="1" applyFill="1" applyBorder="1" applyAlignment="1">
      <alignment horizontal="center" vertical="top"/>
    </xf>
    <xf numFmtId="166" fontId="14" fillId="0" borderId="16" xfId="0" applyNumberFormat="1" applyFont="1" applyFill="1" applyBorder="1" applyAlignment="1">
      <alignment horizontal="left" vertical="center"/>
    </xf>
    <xf numFmtId="166" fontId="14" fillId="9" borderId="2" xfId="0" applyNumberFormat="1" applyFont="1" applyFill="1" applyBorder="1" applyAlignment="1">
      <alignment horizontal="center" vertical="top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9" fillId="0" borderId="0" xfId="0" applyFont="1"/>
    <xf numFmtId="0" fontId="13" fillId="0" borderId="16" xfId="0" applyFont="1" applyFill="1" applyBorder="1" applyAlignment="1">
      <alignment horizontal="left" vertical="top"/>
    </xf>
    <xf numFmtId="0" fontId="13" fillId="0" borderId="0" xfId="0" applyFont="1" applyAlignment="1">
      <alignment horizontal="right"/>
    </xf>
    <xf numFmtId="166" fontId="14" fillId="0" borderId="16" xfId="2" applyNumberFormat="1" applyFont="1" applyFill="1" applyBorder="1" applyAlignment="1">
      <alignment horizontal="center" vertical="top"/>
    </xf>
    <xf numFmtId="166" fontId="14" fillId="11" borderId="16" xfId="0" applyNumberFormat="1" applyFont="1" applyFill="1" applyBorder="1" applyAlignment="1">
      <alignment horizontal="left" vertical="center"/>
    </xf>
    <xf numFmtId="166" fontId="14" fillId="0" borderId="13" xfId="0" applyNumberFormat="1" applyFont="1" applyFill="1" applyBorder="1" applyAlignment="1">
      <alignment horizontal="left" vertical="center"/>
    </xf>
    <xf numFmtId="0" fontId="21" fillId="0" borderId="0" xfId="20" applyFont="1"/>
    <xf numFmtId="0" fontId="20" fillId="0" borderId="0" xfId="20" applyFont="1"/>
    <xf numFmtId="0" fontId="21" fillId="0" borderId="0" xfId="20" applyFont="1" applyAlignment="1">
      <alignment horizontal="right"/>
    </xf>
    <xf numFmtId="0" fontId="20" fillId="0" borderId="31" xfId="20" applyFont="1" applyBorder="1" applyAlignment="1">
      <alignment horizontal="center"/>
    </xf>
    <xf numFmtId="0" fontId="20" fillId="0" borderId="3" xfId="20" applyFont="1" applyBorder="1" applyAlignment="1">
      <alignment horizontal="center"/>
    </xf>
    <xf numFmtId="0" fontId="20" fillId="0" borderId="4" xfId="20" applyFont="1" applyBorder="1" applyAlignment="1">
      <alignment horizontal="center"/>
    </xf>
    <xf numFmtId="0" fontId="22" fillId="0" borderId="31" xfId="20" applyFont="1" applyBorder="1"/>
    <xf numFmtId="0" fontId="21" fillId="0" borderId="31" xfId="20" applyFont="1" applyBorder="1"/>
    <xf numFmtId="0" fontId="21" fillId="0" borderId="3" xfId="20" applyFont="1" applyBorder="1"/>
    <xf numFmtId="0" fontId="21" fillId="0" borderId="13" xfId="20" applyFont="1" applyBorder="1"/>
    <xf numFmtId="43" fontId="21" fillId="0" borderId="13" xfId="3" applyFont="1" applyBorder="1" applyAlignment="1">
      <alignment horizontal="center"/>
    </xf>
    <xf numFmtId="0" fontId="21" fillId="0" borderId="13" xfId="20" applyFont="1" applyFill="1" applyBorder="1" applyAlignment="1">
      <alignment horizontal="center" vertical="top"/>
    </xf>
    <xf numFmtId="164" fontId="23" fillId="0" borderId="2" xfId="2" applyNumberFormat="1" applyFont="1" applyFill="1" applyBorder="1"/>
    <xf numFmtId="164" fontId="14" fillId="0" borderId="2" xfId="0" applyNumberFormat="1" applyFont="1" applyFill="1" applyBorder="1"/>
    <xf numFmtId="164" fontId="21" fillId="0" borderId="13" xfId="20" applyNumberFormat="1" applyFont="1" applyBorder="1" applyAlignment="1">
      <alignment horizontal="center"/>
    </xf>
    <xf numFmtId="0" fontId="20" fillId="12" borderId="3" xfId="20" applyFont="1" applyFill="1" applyBorder="1" applyAlignment="1">
      <alignment horizontal="center"/>
    </xf>
    <xf numFmtId="43" fontId="20" fillId="12" borderId="2" xfId="3" applyFont="1" applyFill="1" applyBorder="1" applyAlignment="1">
      <alignment horizontal="center"/>
    </xf>
    <xf numFmtId="164" fontId="21" fillId="12" borderId="2" xfId="20" applyNumberFormat="1" applyFont="1" applyFill="1" applyBorder="1" applyAlignment="1">
      <alignment horizontal="center"/>
    </xf>
    <xf numFmtId="164" fontId="14" fillId="0" borderId="2" xfId="2" applyNumberFormat="1" applyFont="1" applyFill="1" applyBorder="1"/>
    <xf numFmtId="0" fontId="22" fillId="0" borderId="3" xfId="20" applyFont="1" applyBorder="1"/>
    <xf numFmtId="0" fontId="21" fillId="0" borderId="31" xfId="20" applyFont="1" applyBorder="1" applyAlignment="1">
      <alignment horizontal="center"/>
    </xf>
    <xf numFmtId="164" fontId="21" fillId="0" borderId="3" xfId="20" applyNumberFormat="1" applyFont="1" applyBorder="1" applyAlignment="1">
      <alignment horizontal="center"/>
    </xf>
    <xf numFmtId="0" fontId="21" fillId="10" borderId="13" xfId="20" applyFont="1" applyFill="1" applyBorder="1"/>
    <xf numFmtId="43" fontId="21" fillId="10" borderId="13" xfId="3" applyFont="1" applyFill="1" applyBorder="1" applyAlignment="1">
      <alignment horizontal="center"/>
    </xf>
    <xf numFmtId="164" fontId="21" fillId="10" borderId="13" xfId="20" applyNumberFormat="1" applyFont="1" applyFill="1" applyBorder="1" applyAlignment="1">
      <alignment horizontal="center"/>
    </xf>
    <xf numFmtId="43" fontId="21" fillId="0" borderId="3" xfId="3" applyFont="1" applyBorder="1" applyAlignment="1">
      <alignment horizontal="center"/>
    </xf>
    <xf numFmtId="0" fontId="20" fillId="12" borderId="2" xfId="20" applyFont="1" applyFill="1" applyBorder="1" applyAlignment="1">
      <alignment horizontal="center"/>
    </xf>
    <xf numFmtId="43" fontId="21" fillId="12" borderId="2" xfId="3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5" fillId="0" borderId="0" xfId="0" applyFont="1" applyFill="1"/>
    <xf numFmtId="0" fontId="25" fillId="0" borderId="31" xfId="0" applyFont="1" applyFill="1" applyBorder="1"/>
    <xf numFmtId="0" fontId="25" fillId="0" borderId="2" xfId="0" applyFont="1" applyFill="1" applyBorder="1"/>
    <xf numFmtId="43" fontId="26" fillId="0" borderId="2" xfId="0" applyNumberFormat="1" applyFont="1" applyFill="1" applyBorder="1"/>
    <xf numFmtId="0" fontId="21" fillId="10" borderId="3" xfId="20" applyFont="1" applyFill="1" applyBorder="1"/>
    <xf numFmtId="43" fontId="21" fillId="10" borderId="3" xfId="3" applyFont="1" applyFill="1" applyBorder="1" applyAlignment="1">
      <alignment horizontal="center"/>
    </xf>
    <xf numFmtId="164" fontId="21" fillId="10" borderId="3" xfId="20" applyNumberFormat="1" applyFont="1" applyFill="1" applyBorder="1" applyAlignment="1">
      <alignment horizontal="center"/>
    </xf>
    <xf numFmtId="0" fontId="20" fillId="10" borderId="2" xfId="20" applyFont="1" applyFill="1" applyBorder="1" applyAlignment="1">
      <alignment horizontal="center"/>
    </xf>
    <xf numFmtId="43" fontId="21" fillId="10" borderId="2" xfId="3" applyFont="1" applyFill="1" applyBorder="1" applyAlignment="1">
      <alignment horizontal="center"/>
    </xf>
    <xf numFmtId="164" fontId="21" fillId="10" borderId="2" xfId="20" applyNumberFormat="1" applyFont="1" applyFill="1" applyBorder="1" applyAlignment="1">
      <alignment horizontal="center"/>
    </xf>
    <xf numFmtId="43" fontId="25" fillId="0" borderId="0" xfId="2" applyFont="1" applyFill="1"/>
    <xf numFmtId="43" fontId="25" fillId="0" borderId="0" xfId="0" applyNumberFormat="1" applyFont="1" applyFill="1"/>
    <xf numFmtId="164" fontId="26" fillId="10" borderId="2" xfId="0" applyNumberFormat="1" applyFont="1" applyFill="1" applyBorder="1"/>
    <xf numFmtId="164" fontId="26" fillId="0" borderId="2" xfId="0" applyNumberFormat="1" applyFont="1" applyFill="1" applyBorder="1"/>
    <xf numFmtId="164" fontId="25" fillId="0" borderId="2" xfId="0" applyNumberFormat="1" applyFont="1" applyFill="1" applyBorder="1"/>
    <xf numFmtId="164" fontId="26" fillId="10" borderId="2" xfId="2" applyNumberFormat="1" applyFont="1" applyFill="1" applyBorder="1"/>
    <xf numFmtId="43" fontId="26" fillId="0" borderId="2" xfId="2" applyFont="1" applyFill="1" applyBorder="1"/>
    <xf numFmtId="0" fontId="27" fillId="0" borderId="31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164" fontId="27" fillId="0" borderId="4" xfId="2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164" fontId="19" fillId="0" borderId="2" xfId="2" applyNumberFormat="1" applyFont="1" applyBorder="1"/>
    <xf numFmtId="0" fontId="27" fillId="0" borderId="2" xfId="0" applyFont="1" applyBorder="1" applyAlignment="1">
      <alignment horizontal="center"/>
    </xf>
    <xf numFmtId="164" fontId="27" fillId="0" borderId="2" xfId="2" applyNumberFormat="1" applyFont="1" applyBorder="1"/>
    <xf numFmtId="0" fontId="27" fillId="0" borderId="0" xfId="0" applyFont="1" applyBorder="1" applyAlignment="1">
      <alignment horizontal="center"/>
    </xf>
    <xf numFmtId="164" fontId="27" fillId="0" borderId="0" xfId="2" applyNumberFormat="1" applyFont="1" applyBorder="1" applyAlignment="1">
      <alignment horizontal="center"/>
    </xf>
    <xf numFmtId="164" fontId="19" fillId="0" borderId="0" xfId="2" applyNumberFormat="1" applyFont="1" applyBorder="1"/>
    <xf numFmtId="43" fontId="19" fillId="0" borderId="0" xfId="2" applyFont="1" applyBorder="1" applyAlignment="1"/>
    <xf numFmtId="43" fontId="19" fillId="0" borderId="0" xfId="2" applyFont="1" applyBorder="1"/>
    <xf numFmtId="164" fontId="27" fillId="0" borderId="0" xfId="2" applyNumberFormat="1" applyFont="1" applyBorder="1"/>
    <xf numFmtId="43" fontId="27" fillId="0" borderId="0" xfId="2" applyFont="1" applyBorder="1" applyAlignment="1"/>
    <xf numFmtId="43" fontId="27" fillId="0" borderId="0" xfId="2" applyFont="1" applyBorder="1"/>
    <xf numFmtId="0" fontId="27" fillId="0" borderId="0" xfId="0" applyFont="1" applyBorder="1" applyAlignment="1">
      <alignment vertical="center"/>
    </xf>
    <xf numFmtId="43" fontId="14" fillId="0" borderId="16" xfId="2" applyFont="1" applyFill="1" applyBorder="1"/>
    <xf numFmtId="43" fontId="14" fillId="8" borderId="16" xfId="2" applyFont="1" applyFill="1" applyBorder="1"/>
    <xf numFmtId="43" fontId="14" fillId="0" borderId="0" xfId="2" applyFont="1" applyFill="1"/>
    <xf numFmtId="164" fontId="14" fillId="0" borderId="16" xfId="2" applyNumberFormat="1" applyFont="1" applyFill="1" applyBorder="1"/>
    <xf numFmtId="164" fontId="14" fillId="0" borderId="25" xfId="2" applyNumberFormat="1" applyFont="1" applyFill="1" applyBorder="1"/>
    <xf numFmtId="164" fontId="14" fillId="0" borderId="13" xfId="2" applyNumberFormat="1" applyFont="1" applyFill="1" applyBorder="1"/>
    <xf numFmtId="43" fontId="18" fillId="0" borderId="0" xfId="2" applyFont="1" applyAlignment="1">
      <alignment horizontal="right"/>
    </xf>
    <xf numFmtId="43" fontId="13" fillId="0" borderId="0" xfId="2" applyFont="1" applyAlignment="1">
      <alignment horizontal="right"/>
    </xf>
    <xf numFmtId="43" fontId="13" fillId="0" borderId="0" xfId="2" applyFont="1" applyFill="1" applyAlignment="1">
      <alignment horizontal="right"/>
    </xf>
    <xf numFmtId="43" fontId="24" fillId="10" borderId="31" xfId="2" applyFont="1" applyFill="1" applyBorder="1" applyAlignment="1">
      <alignment horizontal="center" vertical="center"/>
    </xf>
    <xf numFmtId="43" fontId="24" fillId="10" borderId="3" xfId="2" applyFont="1" applyFill="1" applyBorder="1" applyAlignment="1">
      <alignment horizontal="center" vertical="center"/>
    </xf>
    <xf numFmtId="43" fontId="24" fillId="10" borderId="4" xfId="2" applyFont="1" applyFill="1" applyBorder="1" applyAlignment="1">
      <alignment horizontal="center" vertical="center"/>
    </xf>
    <xf numFmtId="43" fontId="13" fillId="0" borderId="8" xfId="2" applyFont="1" applyFill="1" applyBorder="1" applyAlignment="1">
      <alignment horizontal="center"/>
    </xf>
    <xf numFmtId="43" fontId="13" fillId="0" borderId="12" xfId="2" applyFont="1" applyFill="1" applyBorder="1" applyAlignment="1">
      <alignment horizontal="center"/>
    </xf>
    <xf numFmtId="43" fontId="14" fillId="0" borderId="13" xfId="2" applyFont="1" applyFill="1" applyBorder="1"/>
    <xf numFmtId="43" fontId="14" fillId="8" borderId="13" xfId="2" applyFont="1" applyFill="1" applyBorder="1"/>
    <xf numFmtId="43" fontId="14" fillId="6" borderId="2" xfId="2" applyFont="1" applyFill="1" applyBorder="1"/>
    <xf numFmtId="43" fontId="24" fillId="10" borderId="31" xfId="2" applyFont="1" applyFill="1" applyBorder="1" applyAlignment="1">
      <alignment horizontal="center"/>
    </xf>
    <xf numFmtId="43" fontId="24" fillId="10" borderId="3" xfId="2" applyFont="1" applyFill="1" applyBorder="1" applyAlignment="1">
      <alignment horizontal="center"/>
    </xf>
    <xf numFmtId="43" fontId="24" fillId="10" borderId="4" xfId="2" applyFont="1" applyFill="1" applyBorder="1" applyAlignment="1">
      <alignment horizontal="center"/>
    </xf>
    <xf numFmtId="43" fontId="0" fillId="0" borderId="0" xfId="2" applyFont="1"/>
    <xf numFmtId="43" fontId="0" fillId="0" borderId="0" xfId="0" applyNumberFormat="1"/>
    <xf numFmtId="164" fontId="0" fillId="0" borderId="0" xfId="2" applyNumberFormat="1" applyFont="1"/>
    <xf numFmtId="0" fontId="0" fillId="0" borderId="0" xfId="0" applyAlignment="1">
      <alignment horizontal="center"/>
    </xf>
    <xf numFmtId="43" fontId="28" fillId="0" borderId="0" xfId="2" applyFont="1"/>
    <xf numFmtId="0" fontId="1" fillId="0" borderId="0" xfId="0" applyFont="1" applyAlignment="1">
      <alignment horizontal="center"/>
    </xf>
    <xf numFmtId="164" fontId="14" fillId="0" borderId="16" xfId="0" applyNumberFormat="1" applyFont="1" applyFill="1" applyBorder="1" applyAlignment="1">
      <alignment horizontal="left" vertical="center"/>
    </xf>
    <xf numFmtId="164" fontId="14" fillId="0" borderId="13" xfId="2" applyNumberFormat="1" applyFont="1" applyBorder="1"/>
    <xf numFmtId="164" fontId="14" fillId="0" borderId="16" xfId="2" applyNumberFormat="1" applyFont="1" applyFill="1" applyBorder="1" applyAlignment="1">
      <alignment horizontal="center" vertical="top"/>
    </xf>
    <xf numFmtId="164" fontId="14" fillId="0" borderId="0" xfId="2" applyNumberFormat="1" applyFont="1"/>
    <xf numFmtId="164" fontId="14" fillId="11" borderId="16" xfId="0" applyNumberFormat="1" applyFont="1" applyFill="1" applyBorder="1" applyAlignment="1">
      <alignment horizontal="left" vertical="center"/>
    </xf>
    <xf numFmtId="164" fontId="13" fillId="9" borderId="22" xfId="2" applyNumberFormat="1" applyFont="1" applyFill="1" applyBorder="1" applyAlignment="1">
      <alignment horizontal="right" vertical="center"/>
    </xf>
    <xf numFmtId="164" fontId="14" fillId="0" borderId="16" xfId="2" applyNumberFormat="1" applyFont="1" applyFill="1" applyBorder="1" applyAlignment="1">
      <alignment horizontal="right" vertical="top"/>
    </xf>
    <xf numFmtId="43" fontId="14" fillId="0" borderId="16" xfId="2" applyFont="1" applyFill="1" applyBorder="1" applyAlignment="1">
      <alignment horizontal="center" vertical="top"/>
    </xf>
    <xf numFmtId="43" fontId="14" fillId="0" borderId="2" xfId="2" applyFont="1" applyFill="1" applyBorder="1"/>
    <xf numFmtId="164" fontId="14" fillId="0" borderId="16" xfId="2" applyNumberFormat="1" applyFont="1" applyFill="1" applyBorder="1" applyAlignment="1">
      <alignment horizontal="left" vertical="center"/>
    </xf>
    <xf numFmtId="164" fontId="14" fillId="0" borderId="21" xfId="2" applyNumberFormat="1" applyFont="1" applyFill="1" applyBorder="1" applyAlignment="1">
      <alignment horizontal="right" vertical="top"/>
    </xf>
    <xf numFmtId="164" fontId="14" fillId="0" borderId="16" xfId="2" applyNumberFormat="1" applyFont="1" applyFill="1" applyBorder="1" applyAlignment="1">
      <alignment horizontal="right" vertical="center"/>
    </xf>
    <xf numFmtId="164" fontId="14" fillId="0" borderId="29" xfId="2" applyNumberFormat="1" applyFont="1" applyFill="1" applyBorder="1" applyAlignment="1">
      <alignment horizontal="right" vertical="top"/>
    </xf>
    <xf numFmtId="164" fontId="0" fillId="0" borderId="0" xfId="0" applyNumberFormat="1"/>
    <xf numFmtId="168" fontId="14" fillId="0" borderId="0" xfId="0" applyNumberFormat="1" applyFont="1" applyFill="1" applyAlignment="1"/>
    <xf numFmtId="164" fontId="14" fillId="0" borderId="13" xfId="2" applyNumberFormat="1" applyFont="1" applyFill="1" applyBorder="1" applyAlignment="1">
      <alignment horizontal="right" vertical="top"/>
    </xf>
    <xf numFmtId="164" fontId="14" fillId="0" borderId="16" xfId="2" applyNumberFormat="1" applyFont="1" applyFill="1" applyBorder="1" applyAlignment="1">
      <alignment vertical="top"/>
    </xf>
    <xf numFmtId="164" fontId="14" fillId="0" borderId="16" xfId="2" applyNumberFormat="1" applyFont="1" applyFill="1" applyBorder="1" applyAlignment="1">
      <alignment vertical="center"/>
    </xf>
    <xf numFmtId="164" fontId="14" fillId="0" borderId="25" xfId="2" applyNumberFormat="1" applyFont="1" applyFill="1" applyBorder="1" applyAlignment="1">
      <alignment vertical="top"/>
    </xf>
    <xf numFmtId="164" fontId="14" fillId="0" borderId="16" xfId="2" applyNumberFormat="1" applyFont="1" applyFill="1" applyBorder="1" applyAlignment="1">
      <alignment horizontal="right"/>
    </xf>
    <xf numFmtId="164" fontId="14" fillId="0" borderId="18" xfId="2" applyNumberFormat="1" applyFont="1" applyFill="1" applyBorder="1" applyAlignment="1">
      <alignment horizontal="center" vertical="top"/>
    </xf>
    <xf numFmtId="164" fontId="14" fillId="0" borderId="21" xfId="2" applyNumberFormat="1" applyFont="1" applyFill="1" applyBorder="1" applyAlignment="1">
      <alignment horizontal="center" vertical="top"/>
    </xf>
    <xf numFmtId="164" fontId="14" fillId="0" borderId="4" xfId="2" applyNumberFormat="1" applyFont="1" applyFill="1" applyBorder="1"/>
    <xf numFmtId="164" fontId="14" fillId="9" borderId="2" xfId="2" applyNumberFormat="1" applyFont="1" applyFill="1" applyBorder="1"/>
    <xf numFmtId="164" fontId="14" fillId="7" borderId="2" xfId="2" applyNumberFormat="1" applyFont="1" applyFill="1" applyBorder="1"/>
    <xf numFmtId="164" fontId="14" fillId="0" borderId="0" xfId="0" applyNumberFormat="1" applyFont="1" applyFill="1"/>
    <xf numFmtId="164" fontId="14" fillId="0" borderId="16" xfId="2" applyNumberFormat="1" applyFont="1" applyFill="1" applyBorder="1" applyAlignment="1"/>
    <xf numFmtId="164" fontId="14" fillId="0" borderId="25" xfId="2" applyNumberFormat="1" applyFont="1" applyFill="1" applyBorder="1" applyAlignment="1">
      <alignment horizontal="center" vertical="top"/>
    </xf>
    <xf numFmtId="164" fontId="26" fillId="0" borderId="2" xfId="2" applyNumberFormat="1" applyFont="1" applyFill="1" applyBorder="1"/>
    <xf numFmtId="164" fontId="26" fillId="10" borderId="33" xfId="2" applyNumberFormat="1" applyFont="1" applyFill="1" applyBorder="1"/>
    <xf numFmtId="164" fontId="26" fillId="13" borderId="2" xfId="2" applyNumberFormat="1" applyFont="1" applyFill="1" applyBorder="1"/>
    <xf numFmtId="164" fontId="26" fillId="14" borderId="2" xfId="2" applyNumberFormat="1" applyFont="1" applyFill="1" applyBorder="1"/>
    <xf numFmtId="164" fontId="1" fillId="0" borderId="0" xfId="2" applyNumberFormat="1" applyFont="1" applyAlignment="1">
      <alignment horizontal="center"/>
    </xf>
    <xf numFmtId="43" fontId="14" fillId="0" borderId="0" xfId="2" applyFont="1" applyFill="1" applyAlignment="1">
      <alignment horizontal="center"/>
    </xf>
    <xf numFmtId="43" fontId="13" fillId="0" borderId="0" xfId="2" applyFont="1" applyFill="1" applyBorder="1" applyAlignment="1">
      <alignment horizontal="center"/>
    </xf>
    <xf numFmtId="43" fontId="24" fillId="10" borderId="31" xfId="2" quotePrefix="1" applyFont="1" applyFill="1" applyBorder="1" applyAlignment="1">
      <alignment horizontal="center" vertical="center"/>
    </xf>
    <xf numFmtId="43" fontId="24" fillId="0" borderId="31" xfId="2" quotePrefix="1" applyFont="1" applyFill="1" applyBorder="1" applyAlignment="1">
      <alignment horizontal="center" vertical="center"/>
    </xf>
    <xf numFmtId="43" fontId="24" fillId="10" borderId="31" xfId="2" applyFont="1" applyFill="1" applyBorder="1" applyAlignment="1">
      <alignment vertical="center"/>
    </xf>
    <xf numFmtId="43" fontId="24" fillId="0" borderId="3" xfId="2" applyFont="1" applyFill="1" applyBorder="1" applyAlignment="1">
      <alignment horizontal="center" vertical="center"/>
    </xf>
    <xf numFmtId="43" fontId="24" fillId="0" borderId="4" xfId="2" applyFont="1" applyFill="1" applyBorder="1" applyAlignment="1">
      <alignment horizontal="center" vertical="center"/>
    </xf>
    <xf numFmtId="43" fontId="13" fillId="0" borderId="25" xfId="2" applyFont="1" applyFill="1" applyBorder="1"/>
    <xf numFmtId="43" fontId="13" fillId="0" borderId="9" xfId="2" applyFont="1" applyFill="1" applyBorder="1" applyAlignment="1">
      <alignment horizontal="center"/>
    </xf>
    <xf numFmtId="43" fontId="13" fillId="0" borderId="23" xfId="2" applyFont="1" applyFill="1" applyBorder="1" applyAlignment="1">
      <alignment horizontal="center"/>
    </xf>
    <xf numFmtId="43" fontId="13" fillId="0" borderId="16" xfId="2" applyFont="1" applyFill="1" applyBorder="1"/>
    <xf numFmtId="43" fontId="14" fillId="0" borderId="14" xfId="2" applyFont="1" applyFill="1" applyBorder="1"/>
    <xf numFmtId="43" fontId="14" fillId="0" borderId="16" xfId="2" applyFont="1" applyFill="1" applyBorder="1" applyAlignment="1">
      <alignment horizontal="center"/>
    </xf>
    <xf numFmtId="43" fontId="14" fillId="0" borderId="25" xfId="2" applyFont="1" applyFill="1" applyBorder="1"/>
    <xf numFmtId="43" fontId="14" fillId="8" borderId="25" xfId="2" applyFont="1" applyFill="1" applyBorder="1"/>
    <xf numFmtId="43" fontId="14" fillId="0" borderId="21" xfId="2" applyFont="1" applyFill="1" applyBorder="1"/>
    <xf numFmtId="43" fontId="14" fillId="8" borderId="16" xfId="2" applyFont="1" applyFill="1" applyBorder="1" applyAlignment="1">
      <alignment horizontal="left"/>
    </xf>
    <xf numFmtId="43" fontId="14" fillId="8" borderId="21" xfId="2" applyFont="1" applyFill="1" applyBorder="1"/>
    <xf numFmtId="43" fontId="25" fillId="0" borderId="13" xfId="2" applyFont="1" applyBorder="1"/>
    <xf numFmtId="43" fontId="29" fillId="0" borderId="0" xfId="2" applyFont="1" applyFill="1"/>
    <xf numFmtId="0" fontId="13" fillId="9" borderId="1" xfId="0" applyFont="1" applyFill="1" applyBorder="1" applyAlignment="1">
      <alignment horizontal="center" vertical="center"/>
    </xf>
    <xf numFmtId="0" fontId="13" fillId="9" borderId="33" xfId="0" applyFont="1" applyFill="1" applyBorder="1" applyAlignment="1">
      <alignment horizontal="center" vertical="center"/>
    </xf>
    <xf numFmtId="0" fontId="13" fillId="9" borderId="22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vertical="center"/>
    </xf>
    <xf numFmtId="0" fontId="13" fillId="7" borderId="2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13" fillId="0" borderId="17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34" xfId="0" quotePrefix="1" applyFont="1" applyFill="1" applyBorder="1" applyAlignment="1">
      <alignment horizontal="center"/>
    </xf>
    <xf numFmtId="0" fontId="13" fillId="0" borderId="32" xfId="0" quotePrefix="1" applyFont="1" applyFill="1" applyBorder="1" applyAlignment="1">
      <alignment horizontal="center"/>
    </xf>
    <xf numFmtId="0" fontId="13" fillId="0" borderId="35" xfId="0" quotePrefix="1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 vertical="top"/>
    </xf>
    <xf numFmtId="0" fontId="13" fillId="9" borderId="33" xfId="0" applyFont="1" applyFill="1" applyBorder="1" applyAlignment="1">
      <alignment horizontal="center" vertical="top"/>
    </xf>
    <xf numFmtId="0" fontId="13" fillId="9" borderId="22" xfId="0" applyFont="1" applyFill="1" applyBorder="1" applyAlignment="1">
      <alignment horizontal="center" vertical="top"/>
    </xf>
    <xf numFmtId="0" fontId="13" fillId="0" borderId="15" xfId="0" applyFont="1" applyFill="1" applyBorder="1" applyAlignment="1">
      <alignment horizontal="left" vertical="top"/>
    </xf>
    <xf numFmtId="0" fontId="13" fillId="0" borderId="16" xfId="0" applyFont="1" applyFill="1" applyBorder="1" applyAlignment="1">
      <alignment horizontal="left" vertical="top"/>
    </xf>
    <xf numFmtId="0" fontId="14" fillId="0" borderId="3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20" fillId="0" borderId="0" xfId="20" applyFont="1" applyAlignment="1">
      <alignment horizontal="center"/>
    </xf>
    <xf numFmtId="0" fontId="20" fillId="0" borderId="1" xfId="20" applyFont="1" applyBorder="1" applyAlignment="1">
      <alignment horizontal="center"/>
    </xf>
    <xf numFmtId="0" fontId="20" fillId="0" borderId="22" xfId="20" applyFont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6" borderId="33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right"/>
    </xf>
    <xf numFmtId="0" fontId="25" fillId="0" borderId="1" xfId="0" applyFont="1" applyFill="1" applyBorder="1" applyAlignment="1">
      <alignment horizontal="center"/>
    </xf>
    <xf numFmtId="0" fontId="25" fillId="0" borderId="33" xfId="0" applyFont="1" applyFill="1" applyBorder="1" applyAlignment="1">
      <alignment horizontal="center"/>
    </xf>
    <xf numFmtId="0" fontId="25" fillId="0" borderId="2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right"/>
    </xf>
    <xf numFmtId="0" fontId="27" fillId="0" borderId="6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3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</cellXfs>
  <cellStyles count="31">
    <cellStyle name="abc" xfId="1"/>
    <cellStyle name="Comma" xfId="2" builtinId="3"/>
    <cellStyle name="Comma 2" xfId="3"/>
    <cellStyle name="Comma 3" xfId="4"/>
    <cellStyle name="Comma 3 2" xfId="25"/>
    <cellStyle name="company_title" xfId="5"/>
    <cellStyle name="date_format" xfId="6"/>
    <cellStyle name="Grey" xfId="7"/>
    <cellStyle name="Input [yellow]" xfId="8"/>
    <cellStyle name="Normal" xfId="0" builtinId="0"/>
    <cellStyle name="Normal - Style1" xfId="9"/>
    <cellStyle name="Normal 2" xfId="10"/>
    <cellStyle name="Normal 2 2" xfId="26"/>
    <cellStyle name="Normal 2 3" xfId="29"/>
    <cellStyle name="Normal 4" xfId="20"/>
    <cellStyle name="Normal 4 2" xfId="28"/>
    <cellStyle name="Normal 5 2" xfId="27"/>
    <cellStyle name="Normal 7" xfId="30"/>
    <cellStyle name="Percent" xfId="11" builtinId="5"/>
    <cellStyle name="Percent [2]" xfId="12"/>
    <cellStyle name="Percent 4" xfId="24"/>
    <cellStyle name="report_title" xfId="13"/>
    <cellStyle name="เครื่องหมายจุลภาค 2" xfId="14"/>
    <cellStyle name="เครื่องหมายจุลภาค 3" xfId="15"/>
    <cellStyle name="เชื่อมโยงหลายมิติ" xfId="16"/>
    <cellStyle name="ตามการเชื่อมโยงหลายมิติ" xfId="17"/>
    <cellStyle name="ปกติ 2" xfId="18"/>
    <cellStyle name="ปกติ 3" xfId="21"/>
    <cellStyle name="ปกติ 3 2" xfId="22"/>
    <cellStyle name="ปกติ 3 2 2" xfId="23"/>
    <cellStyle name="ปกติ_Sheet1" xfId="19"/>
  </cellStyles>
  <dxfs count="0"/>
  <tableStyles count="0" defaultTableStyle="TableStyleMedium9" defaultPivotStyle="PivotStyleLight16"/>
  <colors>
    <mruColors>
      <color rgb="FFFCA2DC"/>
      <color rgb="FFFFFF66"/>
      <color rgb="FFF0F88C"/>
      <color rgb="FFFDB9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1050471</xdr:colOff>
      <xdr:row>135</xdr:row>
      <xdr:rowOff>96611</xdr:rowOff>
    </xdr:from>
    <xdr:to>
      <xdr:col>7</xdr:col>
      <xdr:colOff>576942</xdr:colOff>
      <xdr:row>139</xdr:row>
      <xdr:rowOff>163286</xdr:rowOff>
    </xdr:to>
    <xdr:grpSp>
      <xdr:nvGrpSpPr>
        <xdr:cNvPr id="6" name="Group 5"/>
        <xdr:cNvGrpSpPr>
          <a:grpSpLocks/>
        </xdr:cNvGrpSpPr>
      </xdr:nvGrpSpPr>
      <xdr:grpSpPr bwMode="auto">
        <a:xfrm>
          <a:off x="1050471" y="40469004"/>
          <a:ext cx="7527471" cy="1209675"/>
          <a:chOff x="2365375" y="31221552"/>
          <a:chExt cx="5129915" cy="1274573"/>
        </a:xfrm>
      </xdr:grpSpPr>
      <xdr:sp macro="" textlink="">
        <xdr:nvSpPr>
          <xdr:cNvPr id="7" name="TextBox 6"/>
          <xdr:cNvSpPr txBox="1"/>
        </xdr:nvSpPr>
        <xdr:spPr>
          <a:xfrm>
            <a:off x="2365375" y="31241624"/>
            <a:ext cx="1715169" cy="125450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>
                <a:latin typeface="Browallia New" pitchFamily="34" charset="-34"/>
                <a:cs typeface="Browallia New" pitchFamily="34" charset="-34"/>
              </a:rPr>
              <a:t>ผู้จัดทำ....................................</a:t>
            </a:r>
          </a:p>
          <a:p>
            <a:r>
              <a:rPr lang="th-TH" sz="1400">
                <a:latin typeface="Browallia New" pitchFamily="34" charset="-34"/>
                <a:cs typeface="Browallia New" pitchFamily="34" charset="-34"/>
              </a:rPr>
              <a:t>          (นางนฤมล  โลหะเวช)</a:t>
            </a:r>
          </a:p>
          <a:p>
            <a:r>
              <a:rPr lang="th-TH" sz="1400">
                <a:latin typeface="Browallia New" pitchFamily="34" charset="-34"/>
                <a:cs typeface="Browallia New" pitchFamily="34" charset="-34"/>
              </a:rPr>
              <a:t>ตำแหน่ง........ชผ.บห.นผ..........</a:t>
            </a:r>
          </a:p>
          <a:p>
            <a:endParaRPr lang="th-TH" sz="1400">
              <a:latin typeface="Browallia New" pitchFamily="34" charset="-34"/>
              <a:cs typeface="Browallia New" pitchFamily="34" charset="-34"/>
            </a:endParaRPr>
          </a:p>
          <a:p>
            <a:r>
              <a:rPr lang="th-TH" sz="1400">
                <a:latin typeface="Browallia New" pitchFamily="34" charset="-34"/>
                <a:cs typeface="Browallia New" pitchFamily="34" charset="-34"/>
              </a:rPr>
              <a:t>วันที่........................................</a:t>
            </a:r>
          </a:p>
        </xdr:txBody>
      </xdr:sp>
      <xdr:sp macro="" textlink="">
        <xdr:nvSpPr>
          <xdr:cNvPr id="8" name="TextBox 7"/>
          <xdr:cNvSpPr txBox="1"/>
        </xdr:nvSpPr>
        <xdr:spPr>
          <a:xfrm>
            <a:off x="4080544" y="31231588"/>
            <a:ext cx="1699577" cy="125450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>
                <a:latin typeface="Browallia New" pitchFamily="34" charset="-34"/>
                <a:cs typeface="Browallia New" pitchFamily="34" charset="-34"/>
              </a:rPr>
              <a:t>ผู้ตรวจสอบ..............................</a:t>
            </a:r>
          </a:p>
          <a:p>
            <a:endParaRPr lang="th-TH" sz="1400">
              <a:latin typeface="Browallia New" pitchFamily="34" charset="-34"/>
              <a:cs typeface="Browallia New" pitchFamily="34" charset="-34"/>
            </a:endParaRPr>
          </a:p>
          <a:p>
            <a:r>
              <a:rPr lang="th-TH" sz="1400">
                <a:latin typeface="Browallia New" pitchFamily="34" charset="-34"/>
                <a:cs typeface="Browallia New" pitchFamily="34" charset="-34"/>
              </a:rPr>
              <a:t>ตำแหน่ง..................................</a:t>
            </a:r>
          </a:p>
          <a:p>
            <a:endParaRPr lang="th-TH" sz="1400">
              <a:latin typeface="Browallia New" pitchFamily="34" charset="-34"/>
              <a:cs typeface="Browallia New" pitchFamily="34" charset="-34"/>
            </a:endParaRPr>
          </a:p>
          <a:p>
            <a:r>
              <a:rPr lang="th-TH" sz="1400">
                <a:latin typeface="Browallia New" pitchFamily="34" charset="-34"/>
                <a:cs typeface="Browallia New" pitchFamily="34" charset="-34"/>
              </a:rPr>
              <a:t>วันที่........................................</a:t>
            </a:r>
          </a:p>
        </xdr:txBody>
      </xdr:sp>
      <xdr:sp macro="" textlink="">
        <xdr:nvSpPr>
          <xdr:cNvPr id="9" name="TextBox 8"/>
          <xdr:cNvSpPr txBox="1"/>
        </xdr:nvSpPr>
        <xdr:spPr>
          <a:xfrm>
            <a:off x="5787917" y="31221552"/>
            <a:ext cx="1707373" cy="125450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>
                <a:latin typeface="Browallia New" pitchFamily="34" charset="-34"/>
                <a:cs typeface="Browallia New" pitchFamily="34" charset="-34"/>
              </a:rPr>
              <a:t>ผู้เห็นชอบ.................................</a:t>
            </a:r>
          </a:p>
          <a:p>
            <a:endParaRPr lang="th-TH" sz="1400">
              <a:latin typeface="Browallia New" pitchFamily="34" charset="-34"/>
              <a:cs typeface="Browallia New" pitchFamily="34" charset="-34"/>
            </a:endParaRPr>
          </a:p>
          <a:p>
            <a:r>
              <a:rPr lang="th-TH" sz="1400">
                <a:latin typeface="Browallia New" pitchFamily="34" charset="-34"/>
                <a:cs typeface="Browallia New" pitchFamily="34" charset="-34"/>
              </a:rPr>
              <a:t>ตำแหน่ง..................................</a:t>
            </a:r>
          </a:p>
          <a:p>
            <a:endParaRPr lang="th-TH" sz="1400">
              <a:latin typeface="Browallia New" pitchFamily="34" charset="-34"/>
              <a:cs typeface="Browallia New" pitchFamily="34" charset="-34"/>
            </a:endParaRPr>
          </a:p>
          <a:p>
            <a:r>
              <a:rPr lang="th-TH" sz="1400">
                <a:latin typeface="Browallia New" pitchFamily="34" charset="-34"/>
                <a:cs typeface="Browallia New" pitchFamily="34" charset="-34"/>
              </a:rPr>
              <a:t>วันที่........................................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m2554\My%20Documents\&#3619;&#3627;&#3633;&#3626;&#3610;&#3633;&#3597;&#3594;&#3637;&#3651;&#3627;&#3617;&#3656;ER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A\&#3648;&#3617;&#3618;&#3660;\from2554\Form%20&#3591;&#3610;&#3607;&#3635;&#3585;&#3634;&#3619;54\My%20Documents\&#3619;&#3627;&#3633;&#3626;&#3610;&#3633;&#3597;&#3594;&#3637;&#3651;&#3627;&#3617;&#3656;ER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00\c\My%20Documents\mark\&#3591;&#3611;&#3617;.49\&#3591;&#3611;&#3617;.49_base%20on%20&#3626;&#3588;&#3619;5&#3617;&#3588;473_3\Fp96_test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00\c\My%20Documents\mark\&#3591;&#3611;&#3617;.49\&#3591;&#3611;&#3617;.49_base%20on%20&#3626;&#3588;&#3619;5&#3617;&#3588;473_3\Support_tes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2-34-567-8"/>
      <sheetName val="Sheet3"/>
      <sheetName val="Sheet1"/>
      <sheetName val="Sheet2"/>
      <sheetName val="Description"/>
      <sheetName val="Sheet1 (2)"/>
      <sheetName val="Sheet1 (3)"/>
      <sheetName val="Sheet1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2-34-567-8"/>
      <sheetName val="Sheet3"/>
      <sheetName val="Sheet1"/>
      <sheetName val="Sheet2"/>
      <sheetName val="Description"/>
      <sheetName val="Sheet1 (2)"/>
      <sheetName val="Sheet1 (3)"/>
      <sheetName val="Sheet1 (4)"/>
      <sheetName val="Sheet1_(2)"/>
      <sheetName val="Sheet1_(3)"/>
      <sheetName val="Sheet1_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Assumption"/>
      <sheetName val="Income"/>
      <sheetName val="Balance (2)"/>
      <sheetName val="Cash Flow"/>
      <sheetName val="New Cash-Flow"/>
      <sheetName val="Assum_แปรรูป"/>
      <sheetName val="High Light"/>
      <sheetName val="Ratio"/>
      <sheetName val="Fund Flow"/>
      <sheetName val="High Light _P"/>
      <sheetName val="Income_p"/>
      <sheetName val="Balance _P"/>
      <sheetName val="Cash Flow_p"/>
      <sheetName val="New Cash-Flow_p"/>
      <sheetName val="Ratio_p"/>
      <sheetName val="Fund Flow_p"/>
      <sheetName val="กำลังเงินลงทุน"/>
      <sheetName val="สรุป_TRIS"/>
      <sheetName val="คำนวณTRIS"/>
      <sheetName val="Income (D&amp;R)"/>
      <sheetName val="Balance (D&amp;R)"/>
      <sheetName val="New Cash-Flow (D&amp;R)"/>
      <sheetName val="detail b&amp;S"/>
      <sheetName val="High Light _P (2)"/>
      <sheetName val="Module1"/>
      <sheetName val="Balance_(2)"/>
      <sheetName val="Cash_Flow"/>
      <sheetName val="New_Cash-Flow"/>
      <sheetName val="High_Light"/>
      <sheetName val="Fund_Flow"/>
      <sheetName val="High_Light__P"/>
      <sheetName val="Balance__P"/>
      <sheetName val="Cash_Flow_p"/>
      <sheetName val="New_Cash-Flow_p"/>
      <sheetName val="Fund_Flow_p"/>
      <sheetName val="Income_(D&amp;R)"/>
      <sheetName val="Balance_(D&amp;R)"/>
      <sheetName val="New_Cash-Flow_(D&amp;R)"/>
      <sheetName val="detail_b&amp;S"/>
      <sheetName val="High_Light__P_(2)"/>
      <sheetName val="Description"/>
      <sheetName val="High Light _P4U_x001f__x0000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&amp;L"/>
      <sheetName val="General Data"/>
      <sheetName val="Inventory"/>
      <sheetName val="Capital Exp"/>
      <sheetName val="Loan"/>
      <sheetName val="Lo_Plan(cash_0_2000)"/>
      <sheetName val="B&amp;S(A)"/>
      <sheetName val="B&amp;S(B)"/>
      <sheetName val="CPI-X"/>
      <sheetName val="คชจ.แปลงสภาพ9ก.พ."/>
      <sheetName val="รายละเอียดพัสดุ"/>
      <sheetName val="Lo_Plan (loan plan)"/>
      <sheetName val="PPE&amp;INV"/>
      <sheetName val="47_ปฏิทิน_งปม49"/>
      <sheetName val="Module Dep."/>
      <sheetName val="General_Data"/>
      <sheetName val="Capital_Exp"/>
      <sheetName val="คชจ_แปลงสภาพ9ก_พ_"/>
      <sheetName val="Lo_Plan_(loan_plan)"/>
      <sheetName val="Module_Dep_"/>
      <sheetName val="Inc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29"/>
  <sheetViews>
    <sheetView view="pageBreakPreview" zoomScale="70" zoomScaleNormal="75" zoomScaleSheetLayoutView="70" workbookViewId="0">
      <pane xSplit="5" ySplit="8" topLeftCell="F91" activePane="bottomRight" state="frozen"/>
      <selection pane="topRight" activeCell="F1" sqref="F1"/>
      <selection pane="bottomLeft" activeCell="A9" sqref="A9"/>
      <selection pane="bottomRight" activeCell="R16" sqref="R16"/>
    </sheetView>
  </sheetViews>
  <sheetFormatPr defaultRowHeight="22.5" x14ac:dyDescent="0.45"/>
  <cols>
    <col min="1" max="1" width="16.140625" style="54" customWidth="1"/>
    <col min="2" max="2" width="5" style="54" customWidth="1"/>
    <col min="3" max="3" width="3.7109375" style="54" customWidth="1"/>
    <col min="4" max="4" width="9.140625" style="54"/>
    <col min="5" max="5" width="48.42578125" style="54" customWidth="1"/>
    <col min="6" max="6" width="18.7109375" style="54" customWidth="1"/>
    <col min="7" max="10" width="18.7109375" style="53" customWidth="1"/>
    <col min="11" max="11" width="15.42578125" style="53" customWidth="1"/>
    <col min="12" max="12" width="16.85546875" style="54" bestFit="1" customWidth="1"/>
    <col min="13" max="13" width="41.140625" style="54" customWidth="1"/>
    <col min="14" max="14" width="12.42578125" style="54" customWidth="1"/>
    <col min="15" max="15" width="15.42578125" style="54" customWidth="1"/>
    <col min="16" max="16" width="15.140625" style="54" customWidth="1"/>
    <col min="17" max="17" width="16.7109375" style="54" customWidth="1"/>
    <col min="18" max="18" width="18.85546875" style="54" customWidth="1"/>
    <col min="19" max="256" width="9.140625" style="54"/>
    <col min="257" max="257" width="16.140625" style="54" customWidth="1"/>
    <col min="258" max="258" width="5" style="54" customWidth="1"/>
    <col min="259" max="259" width="3.7109375" style="54" customWidth="1"/>
    <col min="260" max="260" width="9.140625" style="54"/>
    <col min="261" max="261" width="48.42578125" style="54" customWidth="1"/>
    <col min="262" max="265" width="18.7109375" style="54" customWidth="1"/>
    <col min="266" max="266" width="37.7109375" style="54" customWidth="1"/>
    <col min="267" max="512" width="9.140625" style="54"/>
    <col min="513" max="513" width="16.140625" style="54" customWidth="1"/>
    <col min="514" max="514" width="5" style="54" customWidth="1"/>
    <col min="515" max="515" width="3.7109375" style="54" customWidth="1"/>
    <col min="516" max="516" width="9.140625" style="54"/>
    <col min="517" max="517" width="48.42578125" style="54" customWidth="1"/>
    <col min="518" max="521" width="18.7109375" style="54" customWidth="1"/>
    <col min="522" max="522" width="37.7109375" style="54" customWidth="1"/>
    <col min="523" max="768" width="9.140625" style="54"/>
    <col min="769" max="769" width="16.140625" style="54" customWidth="1"/>
    <col min="770" max="770" width="5" style="54" customWidth="1"/>
    <col min="771" max="771" width="3.7109375" style="54" customWidth="1"/>
    <col min="772" max="772" width="9.140625" style="54"/>
    <col min="773" max="773" width="48.42578125" style="54" customWidth="1"/>
    <col min="774" max="777" width="18.7109375" style="54" customWidth="1"/>
    <col min="778" max="778" width="37.7109375" style="54" customWidth="1"/>
    <col min="779" max="1024" width="9.140625" style="54"/>
    <col min="1025" max="1025" width="16.140625" style="54" customWidth="1"/>
    <col min="1026" max="1026" width="5" style="54" customWidth="1"/>
    <col min="1027" max="1027" width="3.7109375" style="54" customWidth="1"/>
    <col min="1028" max="1028" width="9.140625" style="54"/>
    <col min="1029" max="1029" width="48.42578125" style="54" customWidth="1"/>
    <col min="1030" max="1033" width="18.7109375" style="54" customWidth="1"/>
    <col min="1034" max="1034" width="37.7109375" style="54" customWidth="1"/>
    <col min="1035" max="1280" width="9.140625" style="54"/>
    <col min="1281" max="1281" width="16.140625" style="54" customWidth="1"/>
    <col min="1282" max="1282" width="5" style="54" customWidth="1"/>
    <col min="1283" max="1283" width="3.7109375" style="54" customWidth="1"/>
    <col min="1284" max="1284" width="9.140625" style="54"/>
    <col min="1285" max="1285" width="48.42578125" style="54" customWidth="1"/>
    <col min="1286" max="1289" width="18.7109375" style="54" customWidth="1"/>
    <col min="1290" max="1290" width="37.7109375" style="54" customWidth="1"/>
    <col min="1291" max="1536" width="9.140625" style="54"/>
    <col min="1537" max="1537" width="16.140625" style="54" customWidth="1"/>
    <col min="1538" max="1538" width="5" style="54" customWidth="1"/>
    <col min="1539" max="1539" width="3.7109375" style="54" customWidth="1"/>
    <col min="1540" max="1540" width="9.140625" style="54"/>
    <col min="1541" max="1541" width="48.42578125" style="54" customWidth="1"/>
    <col min="1542" max="1545" width="18.7109375" style="54" customWidth="1"/>
    <col min="1546" max="1546" width="37.7109375" style="54" customWidth="1"/>
    <col min="1547" max="1792" width="9.140625" style="54"/>
    <col min="1793" max="1793" width="16.140625" style="54" customWidth="1"/>
    <col min="1794" max="1794" width="5" style="54" customWidth="1"/>
    <col min="1795" max="1795" width="3.7109375" style="54" customWidth="1"/>
    <col min="1796" max="1796" width="9.140625" style="54"/>
    <col min="1797" max="1797" width="48.42578125" style="54" customWidth="1"/>
    <col min="1798" max="1801" width="18.7109375" style="54" customWidth="1"/>
    <col min="1802" max="1802" width="37.7109375" style="54" customWidth="1"/>
    <col min="1803" max="2048" width="9.140625" style="54"/>
    <col min="2049" max="2049" width="16.140625" style="54" customWidth="1"/>
    <col min="2050" max="2050" width="5" style="54" customWidth="1"/>
    <col min="2051" max="2051" width="3.7109375" style="54" customWidth="1"/>
    <col min="2052" max="2052" width="9.140625" style="54"/>
    <col min="2053" max="2053" width="48.42578125" style="54" customWidth="1"/>
    <col min="2054" max="2057" width="18.7109375" style="54" customWidth="1"/>
    <col min="2058" max="2058" width="37.7109375" style="54" customWidth="1"/>
    <col min="2059" max="2304" width="9.140625" style="54"/>
    <col min="2305" max="2305" width="16.140625" style="54" customWidth="1"/>
    <col min="2306" max="2306" width="5" style="54" customWidth="1"/>
    <col min="2307" max="2307" width="3.7109375" style="54" customWidth="1"/>
    <col min="2308" max="2308" width="9.140625" style="54"/>
    <col min="2309" max="2309" width="48.42578125" style="54" customWidth="1"/>
    <col min="2310" max="2313" width="18.7109375" style="54" customWidth="1"/>
    <col min="2314" max="2314" width="37.7109375" style="54" customWidth="1"/>
    <col min="2315" max="2560" width="9.140625" style="54"/>
    <col min="2561" max="2561" width="16.140625" style="54" customWidth="1"/>
    <col min="2562" max="2562" width="5" style="54" customWidth="1"/>
    <col min="2563" max="2563" width="3.7109375" style="54" customWidth="1"/>
    <col min="2564" max="2564" width="9.140625" style="54"/>
    <col min="2565" max="2565" width="48.42578125" style="54" customWidth="1"/>
    <col min="2566" max="2569" width="18.7109375" style="54" customWidth="1"/>
    <col min="2570" max="2570" width="37.7109375" style="54" customWidth="1"/>
    <col min="2571" max="2816" width="9.140625" style="54"/>
    <col min="2817" max="2817" width="16.140625" style="54" customWidth="1"/>
    <col min="2818" max="2818" width="5" style="54" customWidth="1"/>
    <col min="2819" max="2819" width="3.7109375" style="54" customWidth="1"/>
    <col min="2820" max="2820" width="9.140625" style="54"/>
    <col min="2821" max="2821" width="48.42578125" style="54" customWidth="1"/>
    <col min="2822" max="2825" width="18.7109375" style="54" customWidth="1"/>
    <col min="2826" max="2826" width="37.7109375" style="54" customWidth="1"/>
    <col min="2827" max="3072" width="9.140625" style="54"/>
    <col min="3073" max="3073" width="16.140625" style="54" customWidth="1"/>
    <col min="3074" max="3074" width="5" style="54" customWidth="1"/>
    <col min="3075" max="3075" width="3.7109375" style="54" customWidth="1"/>
    <col min="3076" max="3076" width="9.140625" style="54"/>
    <col min="3077" max="3077" width="48.42578125" style="54" customWidth="1"/>
    <col min="3078" max="3081" width="18.7109375" style="54" customWidth="1"/>
    <col min="3082" max="3082" width="37.7109375" style="54" customWidth="1"/>
    <col min="3083" max="3328" width="9.140625" style="54"/>
    <col min="3329" max="3329" width="16.140625" style="54" customWidth="1"/>
    <col min="3330" max="3330" width="5" style="54" customWidth="1"/>
    <col min="3331" max="3331" width="3.7109375" style="54" customWidth="1"/>
    <col min="3332" max="3332" width="9.140625" style="54"/>
    <col min="3333" max="3333" width="48.42578125" style="54" customWidth="1"/>
    <col min="3334" max="3337" width="18.7109375" style="54" customWidth="1"/>
    <col min="3338" max="3338" width="37.7109375" style="54" customWidth="1"/>
    <col min="3339" max="3584" width="9.140625" style="54"/>
    <col min="3585" max="3585" width="16.140625" style="54" customWidth="1"/>
    <col min="3586" max="3586" width="5" style="54" customWidth="1"/>
    <col min="3587" max="3587" width="3.7109375" style="54" customWidth="1"/>
    <col min="3588" max="3588" width="9.140625" style="54"/>
    <col min="3589" max="3589" width="48.42578125" style="54" customWidth="1"/>
    <col min="3590" max="3593" width="18.7109375" style="54" customWidth="1"/>
    <col min="3594" max="3594" width="37.7109375" style="54" customWidth="1"/>
    <col min="3595" max="3840" width="9.140625" style="54"/>
    <col min="3841" max="3841" width="16.140625" style="54" customWidth="1"/>
    <col min="3842" max="3842" width="5" style="54" customWidth="1"/>
    <col min="3843" max="3843" width="3.7109375" style="54" customWidth="1"/>
    <col min="3844" max="3844" width="9.140625" style="54"/>
    <col min="3845" max="3845" width="48.42578125" style="54" customWidth="1"/>
    <col min="3846" max="3849" width="18.7109375" style="54" customWidth="1"/>
    <col min="3850" max="3850" width="37.7109375" style="54" customWidth="1"/>
    <col min="3851" max="4096" width="9.140625" style="54"/>
    <col min="4097" max="4097" width="16.140625" style="54" customWidth="1"/>
    <col min="4098" max="4098" width="5" style="54" customWidth="1"/>
    <col min="4099" max="4099" width="3.7109375" style="54" customWidth="1"/>
    <col min="4100" max="4100" width="9.140625" style="54"/>
    <col min="4101" max="4101" width="48.42578125" style="54" customWidth="1"/>
    <col min="4102" max="4105" width="18.7109375" style="54" customWidth="1"/>
    <col min="4106" max="4106" width="37.7109375" style="54" customWidth="1"/>
    <col min="4107" max="4352" width="9.140625" style="54"/>
    <col min="4353" max="4353" width="16.140625" style="54" customWidth="1"/>
    <col min="4354" max="4354" width="5" style="54" customWidth="1"/>
    <col min="4355" max="4355" width="3.7109375" style="54" customWidth="1"/>
    <col min="4356" max="4356" width="9.140625" style="54"/>
    <col min="4357" max="4357" width="48.42578125" style="54" customWidth="1"/>
    <col min="4358" max="4361" width="18.7109375" style="54" customWidth="1"/>
    <col min="4362" max="4362" width="37.7109375" style="54" customWidth="1"/>
    <col min="4363" max="4608" width="9.140625" style="54"/>
    <col min="4609" max="4609" width="16.140625" style="54" customWidth="1"/>
    <col min="4610" max="4610" width="5" style="54" customWidth="1"/>
    <col min="4611" max="4611" width="3.7109375" style="54" customWidth="1"/>
    <col min="4612" max="4612" width="9.140625" style="54"/>
    <col min="4613" max="4613" width="48.42578125" style="54" customWidth="1"/>
    <col min="4614" max="4617" width="18.7109375" style="54" customWidth="1"/>
    <col min="4618" max="4618" width="37.7109375" style="54" customWidth="1"/>
    <col min="4619" max="4864" width="9.140625" style="54"/>
    <col min="4865" max="4865" width="16.140625" style="54" customWidth="1"/>
    <col min="4866" max="4866" width="5" style="54" customWidth="1"/>
    <col min="4867" max="4867" width="3.7109375" style="54" customWidth="1"/>
    <col min="4868" max="4868" width="9.140625" style="54"/>
    <col min="4869" max="4869" width="48.42578125" style="54" customWidth="1"/>
    <col min="4870" max="4873" width="18.7109375" style="54" customWidth="1"/>
    <col min="4874" max="4874" width="37.7109375" style="54" customWidth="1"/>
    <col min="4875" max="5120" width="9.140625" style="54"/>
    <col min="5121" max="5121" width="16.140625" style="54" customWidth="1"/>
    <col min="5122" max="5122" width="5" style="54" customWidth="1"/>
    <col min="5123" max="5123" width="3.7109375" style="54" customWidth="1"/>
    <col min="5124" max="5124" width="9.140625" style="54"/>
    <col min="5125" max="5125" width="48.42578125" style="54" customWidth="1"/>
    <col min="5126" max="5129" width="18.7109375" style="54" customWidth="1"/>
    <col min="5130" max="5130" width="37.7109375" style="54" customWidth="1"/>
    <col min="5131" max="5376" width="9.140625" style="54"/>
    <col min="5377" max="5377" width="16.140625" style="54" customWidth="1"/>
    <col min="5378" max="5378" width="5" style="54" customWidth="1"/>
    <col min="5379" max="5379" width="3.7109375" style="54" customWidth="1"/>
    <col min="5380" max="5380" width="9.140625" style="54"/>
    <col min="5381" max="5381" width="48.42578125" style="54" customWidth="1"/>
    <col min="5382" max="5385" width="18.7109375" style="54" customWidth="1"/>
    <col min="5386" max="5386" width="37.7109375" style="54" customWidth="1"/>
    <col min="5387" max="5632" width="9.140625" style="54"/>
    <col min="5633" max="5633" width="16.140625" style="54" customWidth="1"/>
    <col min="5634" max="5634" width="5" style="54" customWidth="1"/>
    <col min="5635" max="5635" width="3.7109375" style="54" customWidth="1"/>
    <col min="5636" max="5636" width="9.140625" style="54"/>
    <col min="5637" max="5637" width="48.42578125" style="54" customWidth="1"/>
    <col min="5638" max="5641" width="18.7109375" style="54" customWidth="1"/>
    <col min="5642" max="5642" width="37.7109375" style="54" customWidth="1"/>
    <col min="5643" max="5888" width="9.140625" style="54"/>
    <col min="5889" max="5889" width="16.140625" style="54" customWidth="1"/>
    <col min="5890" max="5890" width="5" style="54" customWidth="1"/>
    <col min="5891" max="5891" width="3.7109375" style="54" customWidth="1"/>
    <col min="5892" max="5892" width="9.140625" style="54"/>
    <col min="5893" max="5893" width="48.42578125" style="54" customWidth="1"/>
    <col min="5894" max="5897" width="18.7109375" style="54" customWidth="1"/>
    <col min="5898" max="5898" width="37.7109375" style="54" customWidth="1"/>
    <col min="5899" max="6144" width="9.140625" style="54"/>
    <col min="6145" max="6145" width="16.140625" style="54" customWidth="1"/>
    <col min="6146" max="6146" width="5" style="54" customWidth="1"/>
    <col min="6147" max="6147" width="3.7109375" style="54" customWidth="1"/>
    <col min="6148" max="6148" width="9.140625" style="54"/>
    <col min="6149" max="6149" width="48.42578125" style="54" customWidth="1"/>
    <col min="6150" max="6153" width="18.7109375" style="54" customWidth="1"/>
    <col min="6154" max="6154" width="37.7109375" style="54" customWidth="1"/>
    <col min="6155" max="6400" width="9.140625" style="54"/>
    <col min="6401" max="6401" width="16.140625" style="54" customWidth="1"/>
    <col min="6402" max="6402" width="5" style="54" customWidth="1"/>
    <col min="6403" max="6403" width="3.7109375" style="54" customWidth="1"/>
    <col min="6404" max="6404" width="9.140625" style="54"/>
    <col min="6405" max="6405" width="48.42578125" style="54" customWidth="1"/>
    <col min="6406" max="6409" width="18.7109375" style="54" customWidth="1"/>
    <col min="6410" max="6410" width="37.7109375" style="54" customWidth="1"/>
    <col min="6411" max="6656" width="9.140625" style="54"/>
    <col min="6657" max="6657" width="16.140625" style="54" customWidth="1"/>
    <col min="6658" max="6658" width="5" style="54" customWidth="1"/>
    <col min="6659" max="6659" width="3.7109375" style="54" customWidth="1"/>
    <col min="6660" max="6660" width="9.140625" style="54"/>
    <col min="6661" max="6661" width="48.42578125" style="54" customWidth="1"/>
    <col min="6662" max="6665" width="18.7109375" style="54" customWidth="1"/>
    <col min="6666" max="6666" width="37.7109375" style="54" customWidth="1"/>
    <col min="6667" max="6912" width="9.140625" style="54"/>
    <col min="6913" max="6913" width="16.140625" style="54" customWidth="1"/>
    <col min="6914" max="6914" width="5" style="54" customWidth="1"/>
    <col min="6915" max="6915" width="3.7109375" style="54" customWidth="1"/>
    <col min="6916" max="6916" width="9.140625" style="54"/>
    <col min="6917" max="6917" width="48.42578125" style="54" customWidth="1"/>
    <col min="6918" max="6921" width="18.7109375" style="54" customWidth="1"/>
    <col min="6922" max="6922" width="37.7109375" style="54" customWidth="1"/>
    <col min="6923" max="7168" width="9.140625" style="54"/>
    <col min="7169" max="7169" width="16.140625" style="54" customWidth="1"/>
    <col min="7170" max="7170" width="5" style="54" customWidth="1"/>
    <col min="7171" max="7171" width="3.7109375" style="54" customWidth="1"/>
    <col min="7172" max="7172" width="9.140625" style="54"/>
    <col min="7173" max="7173" width="48.42578125" style="54" customWidth="1"/>
    <col min="7174" max="7177" width="18.7109375" style="54" customWidth="1"/>
    <col min="7178" max="7178" width="37.7109375" style="54" customWidth="1"/>
    <col min="7179" max="7424" width="9.140625" style="54"/>
    <col min="7425" max="7425" width="16.140625" style="54" customWidth="1"/>
    <col min="7426" max="7426" width="5" style="54" customWidth="1"/>
    <col min="7427" max="7427" width="3.7109375" style="54" customWidth="1"/>
    <col min="7428" max="7428" width="9.140625" style="54"/>
    <col min="7429" max="7429" width="48.42578125" style="54" customWidth="1"/>
    <col min="7430" max="7433" width="18.7109375" style="54" customWidth="1"/>
    <col min="7434" max="7434" width="37.7109375" style="54" customWidth="1"/>
    <col min="7435" max="7680" width="9.140625" style="54"/>
    <col min="7681" max="7681" width="16.140625" style="54" customWidth="1"/>
    <col min="7682" max="7682" width="5" style="54" customWidth="1"/>
    <col min="7683" max="7683" width="3.7109375" style="54" customWidth="1"/>
    <col min="7684" max="7684" width="9.140625" style="54"/>
    <col min="7685" max="7685" width="48.42578125" style="54" customWidth="1"/>
    <col min="7686" max="7689" width="18.7109375" style="54" customWidth="1"/>
    <col min="7690" max="7690" width="37.7109375" style="54" customWidth="1"/>
    <col min="7691" max="7936" width="9.140625" style="54"/>
    <col min="7937" max="7937" width="16.140625" style="54" customWidth="1"/>
    <col min="7938" max="7938" width="5" style="54" customWidth="1"/>
    <col min="7939" max="7939" width="3.7109375" style="54" customWidth="1"/>
    <col min="7940" max="7940" width="9.140625" style="54"/>
    <col min="7941" max="7941" width="48.42578125" style="54" customWidth="1"/>
    <col min="7942" max="7945" width="18.7109375" style="54" customWidth="1"/>
    <col min="7946" max="7946" width="37.7109375" style="54" customWidth="1"/>
    <col min="7947" max="8192" width="9.140625" style="54"/>
    <col min="8193" max="8193" width="16.140625" style="54" customWidth="1"/>
    <col min="8194" max="8194" width="5" style="54" customWidth="1"/>
    <col min="8195" max="8195" width="3.7109375" style="54" customWidth="1"/>
    <col min="8196" max="8196" width="9.140625" style="54"/>
    <col min="8197" max="8197" width="48.42578125" style="54" customWidth="1"/>
    <col min="8198" max="8201" width="18.7109375" style="54" customWidth="1"/>
    <col min="8202" max="8202" width="37.7109375" style="54" customWidth="1"/>
    <col min="8203" max="8448" width="9.140625" style="54"/>
    <col min="8449" max="8449" width="16.140625" style="54" customWidth="1"/>
    <col min="8450" max="8450" width="5" style="54" customWidth="1"/>
    <col min="8451" max="8451" width="3.7109375" style="54" customWidth="1"/>
    <col min="8452" max="8452" width="9.140625" style="54"/>
    <col min="8453" max="8453" width="48.42578125" style="54" customWidth="1"/>
    <col min="8454" max="8457" width="18.7109375" style="54" customWidth="1"/>
    <col min="8458" max="8458" width="37.7109375" style="54" customWidth="1"/>
    <col min="8459" max="8704" width="9.140625" style="54"/>
    <col min="8705" max="8705" width="16.140625" style="54" customWidth="1"/>
    <col min="8706" max="8706" width="5" style="54" customWidth="1"/>
    <col min="8707" max="8707" width="3.7109375" style="54" customWidth="1"/>
    <col min="8708" max="8708" width="9.140625" style="54"/>
    <col min="8709" max="8709" width="48.42578125" style="54" customWidth="1"/>
    <col min="8710" max="8713" width="18.7109375" style="54" customWidth="1"/>
    <col min="8714" max="8714" width="37.7109375" style="54" customWidth="1"/>
    <col min="8715" max="8960" width="9.140625" style="54"/>
    <col min="8961" max="8961" width="16.140625" style="54" customWidth="1"/>
    <col min="8962" max="8962" width="5" style="54" customWidth="1"/>
    <col min="8963" max="8963" width="3.7109375" style="54" customWidth="1"/>
    <col min="8964" max="8964" width="9.140625" style="54"/>
    <col min="8965" max="8965" width="48.42578125" style="54" customWidth="1"/>
    <col min="8966" max="8969" width="18.7109375" style="54" customWidth="1"/>
    <col min="8970" max="8970" width="37.7109375" style="54" customWidth="1"/>
    <col min="8971" max="9216" width="9.140625" style="54"/>
    <col min="9217" max="9217" width="16.140625" style="54" customWidth="1"/>
    <col min="9218" max="9218" width="5" style="54" customWidth="1"/>
    <col min="9219" max="9219" width="3.7109375" style="54" customWidth="1"/>
    <col min="9220" max="9220" width="9.140625" style="54"/>
    <col min="9221" max="9221" width="48.42578125" style="54" customWidth="1"/>
    <col min="9222" max="9225" width="18.7109375" style="54" customWidth="1"/>
    <col min="9226" max="9226" width="37.7109375" style="54" customWidth="1"/>
    <col min="9227" max="9472" width="9.140625" style="54"/>
    <col min="9473" max="9473" width="16.140625" style="54" customWidth="1"/>
    <col min="9474" max="9474" width="5" style="54" customWidth="1"/>
    <col min="9475" max="9475" width="3.7109375" style="54" customWidth="1"/>
    <col min="9476" max="9476" width="9.140625" style="54"/>
    <col min="9477" max="9477" width="48.42578125" style="54" customWidth="1"/>
    <col min="9478" max="9481" width="18.7109375" style="54" customWidth="1"/>
    <col min="9482" max="9482" width="37.7109375" style="54" customWidth="1"/>
    <col min="9483" max="9728" width="9.140625" style="54"/>
    <col min="9729" max="9729" width="16.140625" style="54" customWidth="1"/>
    <col min="9730" max="9730" width="5" style="54" customWidth="1"/>
    <col min="9731" max="9731" width="3.7109375" style="54" customWidth="1"/>
    <col min="9732" max="9732" width="9.140625" style="54"/>
    <col min="9733" max="9733" width="48.42578125" style="54" customWidth="1"/>
    <col min="9734" max="9737" width="18.7109375" style="54" customWidth="1"/>
    <col min="9738" max="9738" width="37.7109375" style="54" customWidth="1"/>
    <col min="9739" max="9984" width="9.140625" style="54"/>
    <col min="9985" max="9985" width="16.140625" style="54" customWidth="1"/>
    <col min="9986" max="9986" width="5" style="54" customWidth="1"/>
    <col min="9987" max="9987" width="3.7109375" style="54" customWidth="1"/>
    <col min="9988" max="9988" width="9.140625" style="54"/>
    <col min="9989" max="9989" width="48.42578125" style="54" customWidth="1"/>
    <col min="9990" max="9993" width="18.7109375" style="54" customWidth="1"/>
    <col min="9994" max="9994" width="37.7109375" style="54" customWidth="1"/>
    <col min="9995" max="10240" width="9.140625" style="54"/>
    <col min="10241" max="10241" width="16.140625" style="54" customWidth="1"/>
    <col min="10242" max="10242" width="5" style="54" customWidth="1"/>
    <col min="10243" max="10243" width="3.7109375" style="54" customWidth="1"/>
    <col min="10244" max="10244" width="9.140625" style="54"/>
    <col min="10245" max="10245" width="48.42578125" style="54" customWidth="1"/>
    <col min="10246" max="10249" width="18.7109375" style="54" customWidth="1"/>
    <col min="10250" max="10250" width="37.7109375" style="54" customWidth="1"/>
    <col min="10251" max="10496" width="9.140625" style="54"/>
    <col min="10497" max="10497" width="16.140625" style="54" customWidth="1"/>
    <col min="10498" max="10498" width="5" style="54" customWidth="1"/>
    <col min="10499" max="10499" width="3.7109375" style="54" customWidth="1"/>
    <col min="10500" max="10500" width="9.140625" style="54"/>
    <col min="10501" max="10501" width="48.42578125" style="54" customWidth="1"/>
    <col min="10502" max="10505" width="18.7109375" style="54" customWidth="1"/>
    <col min="10506" max="10506" width="37.7109375" style="54" customWidth="1"/>
    <col min="10507" max="10752" width="9.140625" style="54"/>
    <col min="10753" max="10753" width="16.140625" style="54" customWidth="1"/>
    <col min="10754" max="10754" width="5" style="54" customWidth="1"/>
    <col min="10755" max="10755" width="3.7109375" style="54" customWidth="1"/>
    <col min="10756" max="10756" width="9.140625" style="54"/>
    <col min="10757" max="10757" width="48.42578125" style="54" customWidth="1"/>
    <col min="10758" max="10761" width="18.7109375" style="54" customWidth="1"/>
    <col min="10762" max="10762" width="37.7109375" style="54" customWidth="1"/>
    <col min="10763" max="11008" width="9.140625" style="54"/>
    <col min="11009" max="11009" width="16.140625" style="54" customWidth="1"/>
    <col min="11010" max="11010" width="5" style="54" customWidth="1"/>
    <col min="11011" max="11011" width="3.7109375" style="54" customWidth="1"/>
    <col min="11012" max="11012" width="9.140625" style="54"/>
    <col min="11013" max="11013" width="48.42578125" style="54" customWidth="1"/>
    <col min="11014" max="11017" width="18.7109375" style="54" customWidth="1"/>
    <col min="11018" max="11018" width="37.7109375" style="54" customWidth="1"/>
    <col min="11019" max="11264" width="9.140625" style="54"/>
    <col min="11265" max="11265" width="16.140625" style="54" customWidth="1"/>
    <col min="11266" max="11266" width="5" style="54" customWidth="1"/>
    <col min="11267" max="11267" width="3.7109375" style="54" customWidth="1"/>
    <col min="11268" max="11268" width="9.140625" style="54"/>
    <col min="11269" max="11269" width="48.42578125" style="54" customWidth="1"/>
    <col min="11270" max="11273" width="18.7109375" style="54" customWidth="1"/>
    <col min="11274" max="11274" width="37.7109375" style="54" customWidth="1"/>
    <col min="11275" max="11520" width="9.140625" style="54"/>
    <col min="11521" max="11521" width="16.140625" style="54" customWidth="1"/>
    <col min="11522" max="11522" width="5" style="54" customWidth="1"/>
    <col min="11523" max="11523" width="3.7109375" style="54" customWidth="1"/>
    <col min="11524" max="11524" width="9.140625" style="54"/>
    <col min="11525" max="11525" width="48.42578125" style="54" customWidth="1"/>
    <col min="11526" max="11529" width="18.7109375" style="54" customWidth="1"/>
    <col min="11530" max="11530" width="37.7109375" style="54" customWidth="1"/>
    <col min="11531" max="11776" width="9.140625" style="54"/>
    <col min="11777" max="11777" width="16.140625" style="54" customWidth="1"/>
    <col min="11778" max="11778" width="5" style="54" customWidth="1"/>
    <col min="11779" max="11779" width="3.7109375" style="54" customWidth="1"/>
    <col min="11780" max="11780" width="9.140625" style="54"/>
    <col min="11781" max="11781" width="48.42578125" style="54" customWidth="1"/>
    <col min="11782" max="11785" width="18.7109375" style="54" customWidth="1"/>
    <col min="11786" max="11786" width="37.7109375" style="54" customWidth="1"/>
    <col min="11787" max="12032" width="9.140625" style="54"/>
    <col min="12033" max="12033" width="16.140625" style="54" customWidth="1"/>
    <col min="12034" max="12034" width="5" style="54" customWidth="1"/>
    <col min="12035" max="12035" width="3.7109375" style="54" customWidth="1"/>
    <col min="12036" max="12036" width="9.140625" style="54"/>
    <col min="12037" max="12037" width="48.42578125" style="54" customWidth="1"/>
    <col min="12038" max="12041" width="18.7109375" style="54" customWidth="1"/>
    <col min="12042" max="12042" width="37.7109375" style="54" customWidth="1"/>
    <col min="12043" max="12288" width="9.140625" style="54"/>
    <col min="12289" max="12289" width="16.140625" style="54" customWidth="1"/>
    <col min="12290" max="12290" width="5" style="54" customWidth="1"/>
    <col min="12291" max="12291" width="3.7109375" style="54" customWidth="1"/>
    <col min="12292" max="12292" width="9.140625" style="54"/>
    <col min="12293" max="12293" width="48.42578125" style="54" customWidth="1"/>
    <col min="12294" max="12297" width="18.7109375" style="54" customWidth="1"/>
    <col min="12298" max="12298" width="37.7109375" style="54" customWidth="1"/>
    <col min="12299" max="12544" width="9.140625" style="54"/>
    <col min="12545" max="12545" width="16.140625" style="54" customWidth="1"/>
    <col min="12546" max="12546" width="5" style="54" customWidth="1"/>
    <col min="12547" max="12547" width="3.7109375" style="54" customWidth="1"/>
    <col min="12548" max="12548" width="9.140625" style="54"/>
    <col min="12549" max="12549" width="48.42578125" style="54" customWidth="1"/>
    <col min="12550" max="12553" width="18.7109375" style="54" customWidth="1"/>
    <col min="12554" max="12554" width="37.7109375" style="54" customWidth="1"/>
    <col min="12555" max="12800" width="9.140625" style="54"/>
    <col min="12801" max="12801" width="16.140625" style="54" customWidth="1"/>
    <col min="12802" max="12802" width="5" style="54" customWidth="1"/>
    <col min="12803" max="12803" width="3.7109375" style="54" customWidth="1"/>
    <col min="12804" max="12804" width="9.140625" style="54"/>
    <col min="12805" max="12805" width="48.42578125" style="54" customWidth="1"/>
    <col min="12806" max="12809" width="18.7109375" style="54" customWidth="1"/>
    <col min="12810" max="12810" width="37.7109375" style="54" customWidth="1"/>
    <col min="12811" max="13056" width="9.140625" style="54"/>
    <col min="13057" max="13057" width="16.140625" style="54" customWidth="1"/>
    <col min="13058" max="13058" width="5" style="54" customWidth="1"/>
    <col min="13059" max="13059" width="3.7109375" style="54" customWidth="1"/>
    <col min="13060" max="13060" width="9.140625" style="54"/>
    <col min="13061" max="13061" width="48.42578125" style="54" customWidth="1"/>
    <col min="13062" max="13065" width="18.7109375" style="54" customWidth="1"/>
    <col min="13066" max="13066" width="37.7109375" style="54" customWidth="1"/>
    <col min="13067" max="13312" width="9.140625" style="54"/>
    <col min="13313" max="13313" width="16.140625" style="54" customWidth="1"/>
    <col min="13314" max="13314" width="5" style="54" customWidth="1"/>
    <col min="13315" max="13315" width="3.7109375" style="54" customWidth="1"/>
    <col min="13316" max="13316" width="9.140625" style="54"/>
    <col min="13317" max="13317" width="48.42578125" style="54" customWidth="1"/>
    <col min="13318" max="13321" width="18.7109375" style="54" customWidth="1"/>
    <col min="13322" max="13322" width="37.7109375" style="54" customWidth="1"/>
    <col min="13323" max="13568" width="9.140625" style="54"/>
    <col min="13569" max="13569" width="16.140625" style="54" customWidth="1"/>
    <col min="13570" max="13570" width="5" style="54" customWidth="1"/>
    <col min="13571" max="13571" width="3.7109375" style="54" customWidth="1"/>
    <col min="13572" max="13572" width="9.140625" style="54"/>
    <col min="13573" max="13573" width="48.42578125" style="54" customWidth="1"/>
    <col min="13574" max="13577" width="18.7109375" style="54" customWidth="1"/>
    <col min="13578" max="13578" width="37.7109375" style="54" customWidth="1"/>
    <col min="13579" max="13824" width="9.140625" style="54"/>
    <col min="13825" max="13825" width="16.140625" style="54" customWidth="1"/>
    <col min="13826" max="13826" width="5" style="54" customWidth="1"/>
    <col min="13827" max="13827" width="3.7109375" style="54" customWidth="1"/>
    <col min="13828" max="13828" width="9.140625" style="54"/>
    <col min="13829" max="13829" width="48.42578125" style="54" customWidth="1"/>
    <col min="13830" max="13833" width="18.7109375" style="54" customWidth="1"/>
    <col min="13834" max="13834" width="37.7109375" style="54" customWidth="1"/>
    <col min="13835" max="14080" width="9.140625" style="54"/>
    <col min="14081" max="14081" width="16.140625" style="54" customWidth="1"/>
    <col min="14082" max="14082" width="5" style="54" customWidth="1"/>
    <col min="14083" max="14083" width="3.7109375" style="54" customWidth="1"/>
    <col min="14084" max="14084" width="9.140625" style="54"/>
    <col min="14085" max="14085" width="48.42578125" style="54" customWidth="1"/>
    <col min="14086" max="14089" width="18.7109375" style="54" customWidth="1"/>
    <col min="14090" max="14090" width="37.7109375" style="54" customWidth="1"/>
    <col min="14091" max="14336" width="9.140625" style="54"/>
    <col min="14337" max="14337" width="16.140625" style="54" customWidth="1"/>
    <col min="14338" max="14338" width="5" style="54" customWidth="1"/>
    <col min="14339" max="14339" width="3.7109375" style="54" customWidth="1"/>
    <col min="14340" max="14340" width="9.140625" style="54"/>
    <col min="14341" max="14341" width="48.42578125" style="54" customWidth="1"/>
    <col min="14342" max="14345" width="18.7109375" style="54" customWidth="1"/>
    <col min="14346" max="14346" width="37.7109375" style="54" customWidth="1"/>
    <col min="14347" max="14592" width="9.140625" style="54"/>
    <col min="14593" max="14593" width="16.140625" style="54" customWidth="1"/>
    <col min="14594" max="14594" width="5" style="54" customWidth="1"/>
    <col min="14595" max="14595" width="3.7109375" style="54" customWidth="1"/>
    <col min="14596" max="14596" width="9.140625" style="54"/>
    <col min="14597" max="14597" width="48.42578125" style="54" customWidth="1"/>
    <col min="14598" max="14601" width="18.7109375" style="54" customWidth="1"/>
    <col min="14602" max="14602" width="37.7109375" style="54" customWidth="1"/>
    <col min="14603" max="14848" width="9.140625" style="54"/>
    <col min="14849" max="14849" width="16.140625" style="54" customWidth="1"/>
    <col min="14850" max="14850" width="5" style="54" customWidth="1"/>
    <col min="14851" max="14851" width="3.7109375" style="54" customWidth="1"/>
    <col min="14852" max="14852" width="9.140625" style="54"/>
    <col min="14853" max="14853" width="48.42578125" style="54" customWidth="1"/>
    <col min="14854" max="14857" width="18.7109375" style="54" customWidth="1"/>
    <col min="14858" max="14858" width="37.7109375" style="54" customWidth="1"/>
    <col min="14859" max="15104" width="9.140625" style="54"/>
    <col min="15105" max="15105" width="16.140625" style="54" customWidth="1"/>
    <col min="15106" max="15106" width="5" style="54" customWidth="1"/>
    <col min="15107" max="15107" width="3.7109375" style="54" customWidth="1"/>
    <col min="15108" max="15108" width="9.140625" style="54"/>
    <col min="15109" max="15109" width="48.42578125" style="54" customWidth="1"/>
    <col min="15110" max="15113" width="18.7109375" style="54" customWidth="1"/>
    <col min="15114" max="15114" width="37.7109375" style="54" customWidth="1"/>
    <col min="15115" max="15360" width="9.140625" style="54"/>
    <col min="15361" max="15361" width="16.140625" style="54" customWidth="1"/>
    <col min="15362" max="15362" width="5" style="54" customWidth="1"/>
    <col min="15363" max="15363" width="3.7109375" style="54" customWidth="1"/>
    <col min="15364" max="15364" width="9.140625" style="54"/>
    <col min="15365" max="15365" width="48.42578125" style="54" customWidth="1"/>
    <col min="15366" max="15369" width="18.7109375" style="54" customWidth="1"/>
    <col min="15370" max="15370" width="37.7109375" style="54" customWidth="1"/>
    <col min="15371" max="15616" width="9.140625" style="54"/>
    <col min="15617" max="15617" width="16.140625" style="54" customWidth="1"/>
    <col min="15618" max="15618" width="5" style="54" customWidth="1"/>
    <col min="15619" max="15619" width="3.7109375" style="54" customWidth="1"/>
    <col min="15620" max="15620" width="9.140625" style="54"/>
    <col min="15621" max="15621" width="48.42578125" style="54" customWidth="1"/>
    <col min="15622" max="15625" width="18.7109375" style="54" customWidth="1"/>
    <col min="15626" max="15626" width="37.7109375" style="54" customWidth="1"/>
    <col min="15627" max="15872" width="9.140625" style="54"/>
    <col min="15873" max="15873" width="16.140625" style="54" customWidth="1"/>
    <col min="15874" max="15874" width="5" style="54" customWidth="1"/>
    <col min="15875" max="15875" width="3.7109375" style="54" customWidth="1"/>
    <col min="15876" max="15876" width="9.140625" style="54"/>
    <col min="15877" max="15877" width="48.42578125" style="54" customWidth="1"/>
    <col min="15878" max="15881" width="18.7109375" style="54" customWidth="1"/>
    <col min="15882" max="15882" width="37.7109375" style="54" customWidth="1"/>
    <col min="15883" max="16128" width="9.140625" style="54"/>
    <col min="16129" max="16129" width="16.140625" style="54" customWidth="1"/>
    <col min="16130" max="16130" width="5" style="54" customWidth="1"/>
    <col min="16131" max="16131" width="3.7109375" style="54" customWidth="1"/>
    <col min="16132" max="16132" width="9.140625" style="54"/>
    <col min="16133" max="16133" width="48.42578125" style="54" customWidth="1"/>
    <col min="16134" max="16137" width="18.7109375" style="54" customWidth="1"/>
    <col min="16138" max="16138" width="37.7109375" style="54" customWidth="1"/>
    <col min="16139" max="16384" width="9.140625" style="54"/>
  </cols>
  <sheetData>
    <row r="1" spans="1:18" ht="26.25" x14ac:dyDescent="0.55000000000000004">
      <c r="A1" s="271" t="s">
        <v>760</v>
      </c>
      <c r="B1" s="271"/>
      <c r="C1" s="271"/>
      <c r="D1" s="271"/>
      <c r="E1" s="271"/>
      <c r="F1" s="271"/>
      <c r="G1" s="271"/>
      <c r="H1" s="271"/>
      <c r="I1" s="271"/>
      <c r="J1" s="271"/>
    </row>
    <row r="2" spans="1:18" ht="24" customHeight="1" x14ac:dyDescent="0.55000000000000004">
      <c r="A2" s="271" t="s">
        <v>457</v>
      </c>
      <c r="B2" s="271"/>
      <c r="C2" s="271"/>
      <c r="D2" s="271"/>
      <c r="E2" s="271"/>
      <c r="F2" s="271"/>
      <c r="G2" s="271"/>
      <c r="H2" s="271"/>
      <c r="I2" s="271"/>
      <c r="J2" s="271"/>
    </row>
    <row r="3" spans="1:18" ht="24" customHeight="1" x14ac:dyDescent="0.55000000000000004">
      <c r="A3" s="2" t="s">
        <v>511</v>
      </c>
      <c r="B3" s="115" t="s">
        <v>722</v>
      </c>
      <c r="C3" s="2"/>
      <c r="D3" s="2"/>
      <c r="E3" s="2"/>
      <c r="F3" s="2"/>
      <c r="G3" s="2"/>
      <c r="H3" s="2"/>
      <c r="I3" s="2"/>
      <c r="J3" s="116" t="s">
        <v>723</v>
      </c>
    </row>
    <row r="4" spans="1:18" ht="24" customHeight="1" x14ac:dyDescent="0.5">
      <c r="C4" s="2"/>
      <c r="D4" s="2"/>
      <c r="E4" s="2"/>
      <c r="F4" s="2"/>
      <c r="G4" s="2"/>
      <c r="H4" s="2"/>
      <c r="I4" s="2"/>
      <c r="J4" s="119" t="s">
        <v>456</v>
      </c>
    </row>
    <row r="5" spans="1:18" ht="23.25" x14ac:dyDescent="0.5">
      <c r="A5" s="2" t="s">
        <v>454</v>
      </c>
      <c r="B5" s="1" t="s">
        <v>450</v>
      </c>
      <c r="C5" s="55"/>
      <c r="D5" s="55"/>
      <c r="E5" s="55"/>
      <c r="F5" s="56"/>
      <c r="G5" s="56"/>
      <c r="H5" s="3"/>
      <c r="I5" s="3"/>
      <c r="J5" s="3" t="s">
        <v>466</v>
      </c>
    </row>
    <row r="6" spans="1:18" ht="23.25" x14ac:dyDescent="0.5">
      <c r="A6" s="57" t="s">
        <v>452</v>
      </c>
      <c r="B6" s="275" t="s">
        <v>453</v>
      </c>
      <c r="C6" s="276"/>
      <c r="D6" s="276"/>
      <c r="E6" s="277"/>
      <c r="F6" s="57"/>
      <c r="G6" s="57"/>
      <c r="H6" s="57"/>
      <c r="I6" s="57"/>
      <c r="J6" s="57"/>
    </row>
    <row r="7" spans="1:18" ht="23.25" x14ac:dyDescent="0.5">
      <c r="A7" s="4" t="s">
        <v>0</v>
      </c>
      <c r="B7" s="272" t="s">
        <v>1</v>
      </c>
      <c r="C7" s="273"/>
      <c r="D7" s="273"/>
      <c r="E7" s="274"/>
      <c r="F7" s="5" t="s">
        <v>727</v>
      </c>
      <c r="G7" s="5" t="s">
        <v>728</v>
      </c>
      <c r="H7" s="5" t="s">
        <v>729</v>
      </c>
      <c r="I7" s="5" t="s">
        <v>730</v>
      </c>
      <c r="J7" s="5" t="s">
        <v>465</v>
      </c>
    </row>
    <row r="8" spans="1:18" ht="23.25" x14ac:dyDescent="0.5">
      <c r="A8" s="6"/>
      <c r="B8" s="7"/>
      <c r="C8" s="8"/>
      <c r="D8" s="8"/>
      <c r="E8" s="9"/>
      <c r="F8" s="10" t="s">
        <v>731</v>
      </c>
      <c r="G8" s="10" t="s">
        <v>732</v>
      </c>
      <c r="H8" s="10" t="s">
        <v>733</v>
      </c>
      <c r="I8" s="10" t="s">
        <v>734</v>
      </c>
      <c r="J8" s="10"/>
    </row>
    <row r="9" spans="1:18" ht="23.25" x14ac:dyDescent="0.5">
      <c r="A9" s="11"/>
      <c r="B9" s="12" t="s">
        <v>609</v>
      </c>
      <c r="C9" s="13"/>
      <c r="D9" s="13"/>
      <c r="E9" s="14"/>
      <c r="F9" s="14"/>
      <c r="G9" s="90"/>
      <c r="H9" s="90"/>
      <c r="I9" s="90"/>
      <c r="J9" s="90"/>
      <c r="M9" s="285" t="s">
        <v>759</v>
      </c>
      <c r="N9" s="285"/>
      <c r="O9" s="123"/>
    </row>
    <row r="10" spans="1:18" ht="23.25" x14ac:dyDescent="0.5">
      <c r="A10" s="15"/>
      <c r="B10" s="16" t="s">
        <v>2</v>
      </c>
      <c r="C10" s="16"/>
      <c r="D10" s="16"/>
      <c r="E10" s="17"/>
      <c r="F10" s="17"/>
      <c r="G10" s="17"/>
      <c r="H10" s="18"/>
      <c r="I10" s="18"/>
      <c r="J10" s="18"/>
      <c r="M10" s="285" t="s">
        <v>735</v>
      </c>
      <c r="N10" s="285"/>
      <c r="O10" s="123"/>
    </row>
    <row r="11" spans="1:18" ht="23.25" x14ac:dyDescent="0.5">
      <c r="A11" s="19" t="s">
        <v>3</v>
      </c>
      <c r="B11" s="20"/>
      <c r="C11" s="21"/>
      <c r="D11" s="22" t="s">
        <v>627</v>
      </c>
      <c r="E11" s="23"/>
      <c r="F11" s="215">
        <v>333195000</v>
      </c>
      <c r="G11" s="213">
        <v>410632000</v>
      </c>
      <c r="H11" s="213">
        <v>657956000</v>
      </c>
      <c r="I11" s="213">
        <v>285283000</v>
      </c>
      <c r="J11" s="216">
        <f>F11+G11+H11+I11</f>
        <v>1687066000</v>
      </c>
      <c r="K11" s="53">
        <v>1687066000</v>
      </c>
      <c r="M11" s="124"/>
      <c r="N11" s="125"/>
      <c r="O11" s="123"/>
    </row>
    <row r="12" spans="1:18" ht="23.25" x14ac:dyDescent="0.5">
      <c r="A12" s="24" t="s">
        <v>4</v>
      </c>
      <c r="B12" s="25"/>
      <c r="C12" s="26"/>
      <c r="D12" s="26" t="s">
        <v>628</v>
      </c>
      <c r="E12" s="27"/>
      <c r="F12" s="27"/>
      <c r="G12" s="113"/>
      <c r="H12" s="113">
        <v>0</v>
      </c>
      <c r="I12" s="113">
        <v>0</v>
      </c>
      <c r="J12" s="121">
        <f t="shared" ref="J12:J17" si="0">F12+G12+H12+I12</f>
        <v>0</v>
      </c>
      <c r="M12" s="126" t="s">
        <v>736</v>
      </c>
      <c r="N12" s="286" t="s">
        <v>0</v>
      </c>
      <c r="O12" s="287"/>
    </row>
    <row r="13" spans="1:18" ht="23.25" x14ac:dyDescent="0.5">
      <c r="A13" s="24" t="s">
        <v>467</v>
      </c>
      <c r="B13" s="25"/>
      <c r="C13" s="26"/>
      <c r="D13" s="26" t="s">
        <v>629</v>
      </c>
      <c r="E13" s="27"/>
      <c r="F13" s="27"/>
      <c r="G13" s="113">
        <v>0</v>
      </c>
      <c r="H13" s="113">
        <v>0</v>
      </c>
      <c r="I13" s="113">
        <v>0</v>
      </c>
      <c r="J13" s="121">
        <f t="shared" si="0"/>
        <v>0</v>
      </c>
      <c r="M13" s="127"/>
      <c r="N13" s="128" t="s">
        <v>737</v>
      </c>
      <c r="O13" s="128" t="s">
        <v>738</v>
      </c>
      <c r="P13" s="283" t="s">
        <v>739</v>
      </c>
      <c r="Q13" s="283" t="s">
        <v>740</v>
      </c>
      <c r="R13" s="283" t="s">
        <v>726</v>
      </c>
    </row>
    <row r="14" spans="1:18" ht="23.25" x14ac:dyDescent="0.5">
      <c r="A14" s="24" t="s">
        <v>543</v>
      </c>
      <c r="B14" s="28"/>
      <c r="C14" s="29"/>
      <c r="D14" s="29" t="s">
        <v>630</v>
      </c>
      <c r="E14" s="30"/>
      <c r="F14" s="30"/>
      <c r="G14" s="113">
        <v>0</v>
      </c>
      <c r="H14" s="113">
        <v>0</v>
      </c>
      <c r="I14" s="113">
        <v>0</v>
      </c>
      <c r="J14" s="121">
        <f t="shared" si="0"/>
        <v>0</v>
      </c>
      <c r="M14" s="129" t="s">
        <v>741</v>
      </c>
      <c r="N14" s="130"/>
      <c r="O14" s="131"/>
      <c r="P14" s="284"/>
      <c r="Q14" s="284"/>
      <c r="R14" s="284"/>
    </row>
    <row r="15" spans="1:18" ht="23.25" x14ac:dyDescent="0.5">
      <c r="A15" s="24" t="s">
        <v>468</v>
      </c>
      <c r="B15" s="31"/>
      <c r="C15" s="32"/>
      <c r="D15" s="32" t="s">
        <v>631</v>
      </c>
      <c r="E15" s="33"/>
      <c r="F15" s="33"/>
      <c r="G15" s="113">
        <v>0</v>
      </c>
      <c r="H15" s="113">
        <v>0</v>
      </c>
      <c r="I15" s="113">
        <v>0</v>
      </c>
      <c r="J15" s="121">
        <f t="shared" si="0"/>
        <v>0</v>
      </c>
      <c r="M15" s="132" t="s">
        <v>742</v>
      </c>
      <c r="N15" s="133" t="s">
        <v>3</v>
      </c>
      <c r="O15" s="134" t="s">
        <v>469</v>
      </c>
      <c r="P15" s="135">
        <v>1687066000</v>
      </c>
      <c r="Q15" s="136">
        <f>SUM(F11:I11)</f>
        <v>1687066000</v>
      </c>
      <c r="R15" s="136">
        <f>P15-Q15</f>
        <v>0</v>
      </c>
    </row>
    <row r="16" spans="1:18" ht="23.25" x14ac:dyDescent="0.5">
      <c r="A16" s="24" t="s">
        <v>517</v>
      </c>
      <c r="B16" s="31"/>
      <c r="C16" s="32"/>
      <c r="D16" s="32" t="s">
        <v>632</v>
      </c>
      <c r="E16" s="33"/>
      <c r="F16" s="33"/>
      <c r="G16" s="113">
        <v>0</v>
      </c>
      <c r="H16" s="113">
        <v>0</v>
      </c>
      <c r="I16" s="113">
        <v>0</v>
      </c>
      <c r="J16" s="121">
        <f t="shared" si="0"/>
        <v>0</v>
      </c>
      <c r="M16" s="132" t="s">
        <v>743</v>
      </c>
      <c r="N16" s="133" t="s">
        <v>50</v>
      </c>
      <c r="O16" s="137" t="s">
        <v>52</v>
      </c>
      <c r="P16" s="135">
        <v>13631000</v>
      </c>
      <c r="Q16" s="136">
        <f>SUM(J55:J56)</f>
        <v>13631000</v>
      </c>
      <c r="R16" s="136">
        <f t="shared" ref="R16:R21" si="1">P16-Q16</f>
        <v>0</v>
      </c>
    </row>
    <row r="17" spans="1:18" ht="23.25" x14ac:dyDescent="0.5">
      <c r="A17" s="24" t="s">
        <v>469</v>
      </c>
      <c r="B17" s="25"/>
      <c r="C17" s="26"/>
      <c r="D17" s="26" t="s">
        <v>633</v>
      </c>
      <c r="E17" s="27"/>
      <c r="F17" s="27"/>
      <c r="G17" s="113">
        <v>0</v>
      </c>
      <c r="H17" s="113">
        <v>0</v>
      </c>
      <c r="I17" s="113">
        <v>0</v>
      </c>
      <c r="J17" s="121">
        <f t="shared" si="0"/>
        <v>0</v>
      </c>
      <c r="M17" s="132" t="s">
        <v>744</v>
      </c>
      <c r="N17" s="133" t="s">
        <v>46</v>
      </c>
      <c r="O17" s="137" t="s">
        <v>519</v>
      </c>
      <c r="P17" s="135">
        <v>20049000</v>
      </c>
      <c r="Q17" s="136">
        <f>SUM(F52:I52)</f>
        <v>20049000</v>
      </c>
      <c r="R17" s="136">
        <f t="shared" si="1"/>
        <v>0</v>
      </c>
    </row>
    <row r="18" spans="1:18" ht="23.25" x14ac:dyDescent="0.5">
      <c r="A18" s="24"/>
      <c r="B18" s="278" t="s">
        <v>634</v>
      </c>
      <c r="C18" s="279"/>
      <c r="D18" s="279"/>
      <c r="E18" s="280"/>
      <c r="F18" s="217">
        <f>SUM(F11:F17)</f>
        <v>333195000</v>
      </c>
      <c r="G18" s="217">
        <f>SUM(G11:G17)</f>
        <v>410632000</v>
      </c>
      <c r="H18" s="217">
        <f>SUM(H11:H17)</f>
        <v>657956000</v>
      </c>
      <c r="I18" s="217">
        <f>SUM(I11:I17)</f>
        <v>285283000</v>
      </c>
      <c r="J18" s="217">
        <f>SUM(J11:J17)</f>
        <v>1687066000</v>
      </c>
      <c r="M18" s="132" t="s">
        <v>745</v>
      </c>
      <c r="N18" s="133" t="s">
        <v>6</v>
      </c>
      <c r="O18" s="137" t="s">
        <v>67</v>
      </c>
      <c r="P18" s="135">
        <v>33987000</v>
      </c>
      <c r="Q18" s="220">
        <f>SUM(J21:J80)-J52-J55-J56</f>
        <v>33987000</v>
      </c>
      <c r="R18" s="136">
        <f t="shared" si="1"/>
        <v>0</v>
      </c>
    </row>
    <row r="19" spans="1:18" ht="23.25" x14ac:dyDescent="0.5">
      <c r="A19" s="17"/>
      <c r="B19" s="34" t="s">
        <v>610</v>
      </c>
      <c r="C19" s="35"/>
      <c r="D19" s="35"/>
      <c r="E19" s="36"/>
      <c r="F19" s="36"/>
      <c r="G19" s="27"/>
      <c r="H19" s="27"/>
      <c r="I19" s="27"/>
      <c r="J19" s="27"/>
      <c r="M19" s="132" t="s">
        <v>746</v>
      </c>
      <c r="N19" s="133"/>
      <c r="O19" s="137"/>
      <c r="P19" s="135"/>
      <c r="Q19" s="136"/>
      <c r="R19" s="136">
        <f t="shared" si="1"/>
        <v>0</v>
      </c>
    </row>
    <row r="20" spans="1:18" ht="23.25" x14ac:dyDescent="0.5">
      <c r="A20" s="24"/>
      <c r="B20" s="25"/>
      <c r="C20" s="37" t="s">
        <v>5</v>
      </c>
      <c r="D20" s="37"/>
      <c r="E20" s="38"/>
      <c r="F20" s="38"/>
      <c r="G20" s="27"/>
      <c r="H20" s="27"/>
      <c r="I20" s="27"/>
      <c r="J20" s="27"/>
      <c r="M20" s="132" t="s">
        <v>747</v>
      </c>
      <c r="N20" s="133" t="s">
        <v>71</v>
      </c>
      <c r="O20" s="137" t="s">
        <v>120</v>
      </c>
      <c r="P20" s="135">
        <v>2398000</v>
      </c>
      <c r="Q20" s="136">
        <f>SUM(J84:J127)</f>
        <v>2398000</v>
      </c>
      <c r="R20" s="136">
        <f t="shared" si="1"/>
        <v>0</v>
      </c>
    </row>
    <row r="21" spans="1:18" ht="23.25" x14ac:dyDescent="0.5">
      <c r="A21" s="24" t="s">
        <v>6</v>
      </c>
      <c r="B21" s="25"/>
      <c r="C21" s="26"/>
      <c r="D21" s="26" t="s">
        <v>7</v>
      </c>
      <c r="E21" s="27"/>
      <c r="F21" s="219">
        <v>0</v>
      </c>
      <c r="G21" s="113">
        <v>0</v>
      </c>
      <c r="H21" s="113">
        <v>0</v>
      </c>
      <c r="I21" s="113">
        <v>0</v>
      </c>
      <c r="J21" s="113">
        <f>F21+G21+H21+I21</f>
        <v>0</v>
      </c>
      <c r="M21" s="138" t="s">
        <v>748</v>
      </c>
      <c r="N21" s="139"/>
      <c r="O21" s="140"/>
      <c r="P21" s="141">
        <f>SUM(P15:P20)</f>
        <v>1757131000</v>
      </c>
      <c r="Q21" s="141">
        <f>SUM(Q15:Q20)</f>
        <v>1757131000</v>
      </c>
      <c r="R21" s="136">
        <f t="shared" si="1"/>
        <v>0</v>
      </c>
    </row>
    <row r="22" spans="1:18" ht="23.25" x14ac:dyDescent="0.5">
      <c r="A22" s="24" t="s">
        <v>8</v>
      </c>
      <c r="B22" s="25"/>
      <c r="C22" s="26"/>
      <c r="D22" s="26" t="s">
        <v>9</v>
      </c>
      <c r="E22" s="27"/>
      <c r="F22" s="219">
        <v>0</v>
      </c>
      <c r="G22" s="113">
        <v>0</v>
      </c>
      <c r="H22" s="113">
        <v>0</v>
      </c>
      <c r="I22" s="113">
        <v>0</v>
      </c>
      <c r="J22" s="113">
        <f t="shared" ref="J22:J80" si="2">F22+G22+H22+I22</f>
        <v>0</v>
      </c>
      <c r="M22" s="142" t="s">
        <v>464</v>
      </c>
      <c r="N22" s="143"/>
      <c r="O22" s="144"/>
    </row>
    <row r="23" spans="1:18" ht="23.25" x14ac:dyDescent="0.5">
      <c r="A23" s="24" t="s">
        <v>10</v>
      </c>
      <c r="B23" s="25"/>
      <c r="C23" s="26"/>
      <c r="D23" s="26" t="s">
        <v>11</v>
      </c>
      <c r="E23" s="27"/>
      <c r="F23" s="27"/>
      <c r="G23" s="113">
        <v>0</v>
      </c>
      <c r="H23" s="113">
        <v>0</v>
      </c>
      <c r="I23" s="113">
        <v>0</v>
      </c>
      <c r="J23" s="113">
        <f t="shared" si="2"/>
        <v>0</v>
      </c>
      <c r="M23" s="132" t="s">
        <v>749</v>
      </c>
      <c r="N23" s="133" t="s">
        <v>123</v>
      </c>
      <c r="O23" s="137" t="s">
        <v>482</v>
      </c>
    </row>
    <row r="24" spans="1:18" ht="23.25" x14ac:dyDescent="0.5">
      <c r="A24" s="24" t="s">
        <v>12</v>
      </c>
      <c r="B24" s="25"/>
      <c r="C24" s="26"/>
      <c r="D24" s="26" t="s">
        <v>13</v>
      </c>
      <c r="E24" s="27"/>
      <c r="F24" s="27"/>
      <c r="G24" s="113">
        <v>0</v>
      </c>
      <c r="H24" s="113">
        <v>0</v>
      </c>
      <c r="I24" s="113">
        <v>0</v>
      </c>
      <c r="J24" s="113">
        <f t="shared" si="2"/>
        <v>0</v>
      </c>
      <c r="M24" s="132" t="s">
        <v>750</v>
      </c>
      <c r="N24" s="133" t="s">
        <v>129</v>
      </c>
      <c r="O24" s="137" t="s">
        <v>553</v>
      </c>
    </row>
    <row r="25" spans="1:18" ht="23.25" x14ac:dyDescent="0.5">
      <c r="A25" s="24" t="s">
        <v>14</v>
      </c>
      <c r="B25" s="25"/>
      <c r="C25" s="26"/>
      <c r="D25" s="26" t="s">
        <v>15</v>
      </c>
      <c r="E25" s="27"/>
      <c r="F25" s="27"/>
      <c r="G25" s="113">
        <v>0</v>
      </c>
      <c r="H25" s="113">
        <v>0</v>
      </c>
      <c r="I25" s="113">
        <v>0</v>
      </c>
      <c r="J25" s="113">
        <f t="shared" si="2"/>
        <v>0</v>
      </c>
      <c r="M25" s="132" t="s">
        <v>751</v>
      </c>
      <c r="N25" s="133" t="s">
        <v>196</v>
      </c>
      <c r="O25" s="137" t="s">
        <v>377</v>
      </c>
    </row>
    <row r="26" spans="1:18" ht="23.25" x14ac:dyDescent="0.5">
      <c r="A26" s="24"/>
      <c r="B26" s="25"/>
      <c r="C26" s="37" t="s">
        <v>16</v>
      </c>
      <c r="D26" s="26"/>
      <c r="E26" s="27"/>
      <c r="F26" s="27"/>
      <c r="G26" s="113">
        <v>0</v>
      </c>
      <c r="H26" s="113">
        <v>0</v>
      </c>
      <c r="I26" s="113">
        <v>0</v>
      </c>
      <c r="J26" s="113">
        <f t="shared" si="2"/>
        <v>0</v>
      </c>
      <c r="M26" s="132" t="s">
        <v>752</v>
      </c>
      <c r="N26" s="133"/>
      <c r="O26" s="137"/>
    </row>
    <row r="27" spans="1:18" ht="23.25" x14ac:dyDescent="0.5">
      <c r="A27" s="24" t="s">
        <v>17</v>
      </c>
      <c r="B27" s="25"/>
      <c r="C27" s="26"/>
      <c r="D27" s="26" t="s">
        <v>544</v>
      </c>
      <c r="E27" s="27"/>
      <c r="F27" s="27"/>
      <c r="G27" s="113"/>
      <c r="H27" s="113"/>
      <c r="I27" s="120"/>
      <c r="J27" s="113">
        <f t="shared" si="2"/>
        <v>0</v>
      </c>
      <c r="M27" s="145" t="s">
        <v>801</v>
      </c>
      <c r="N27" s="146" t="s">
        <v>236</v>
      </c>
      <c r="O27" s="147"/>
    </row>
    <row r="28" spans="1:18" ht="23.25" x14ac:dyDescent="0.5">
      <c r="A28" s="24" t="s">
        <v>18</v>
      </c>
      <c r="B28" s="25"/>
      <c r="C28" s="26"/>
      <c r="D28" s="26" t="s">
        <v>19</v>
      </c>
      <c r="E28" s="27"/>
      <c r="F28" s="218">
        <v>20000</v>
      </c>
      <c r="G28" s="221">
        <v>30000</v>
      </c>
      <c r="H28" s="221">
        <v>20000</v>
      </c>
      <c r="I28" s="214">
        <v>50000</v>
      </c>
      <c r="J28" s="221">
        <f t="shared" si="2"/>
        <v>120000</v>
      </c>
      <c r="M28" s="132" t="s">
        <v>753</v>
      </c>
      <c r="N28" s="133" t="s">
        <v>302</v>
      </c>
      <c r="O28" s="137" t="s">
        <v>615</v>
      </c>
    </row>
    <row r="29" spans="1:18" ht="23.25" x14ac:dyDescent="0.5">
      <c r="A29" s="24" t="s">
        <v>20</v>
      </c>
      <c r="B29" s="25"/>
      <c r="C29" s="26"/>
      <c r="D29" s="26" t="s">
        <v>21</v>
      </c>
      <c r="E29" s="27"/>
      <c r="F29" s="27"/>
      <c r="G29" s="113">
        <v>0</v>
      </c>
      <c r="H29" s="113">
        <v>0</v>
      </c>
      <c r="I29" s="120"/>
      <c r="J29" s="113">
        <f t="shared" si="2"/>
        <v>0</v>
      </c>
      <c r="M29" s="131" t="s">
        <v>754</v>
      </c>
      <c r="N29" s="148" t="s">
        <v>380</v>
      </c>
      <c r="O29" s="144" t="s">
        <v>558</v>
      </c>
    </row>
    <row r="30" spans="1:18" ht="23.25" x14ac:dyDescent="0.5">
      <c r="A30" s="24" t="s">
        <v>22</v>
      </c>
      <c r="B30" s="25"/>
      <c r="C30" s="26"/>
      <c r="D30" s="26" t="s">
        <v>23</v>
      </c>
      <c r="E30" s="27"/>
      <c r="F30" s="218">
        <v>150000</v>
      </c>
      <c r="G30" s="221">
        <v>0</v>
      </c>
      <c r="H30" s="221">
        <v>242000</v>
      </c>
      <c r="I30" s="214">
        <v>910000</v>
      </c>
      <c r="J30" s="221">
        <f t="shared" si="2"/>
        <v>1302000</v>
      </c>
      <c r="M30" s="149" t="s">
        <v>755</v>
      </c>
      <c r="N30" s="150"/>
      <c r="O30" s="140"/>
    </row>
    <row r="31" spans="1:18" ht="23.25" x14ac:dyDescent="0.5">
      <c r="A31" s="24" t="s">
        <v>470</v>
      </c>
      <c r="B31" s="25"/>
      <c r="C31" s="26"/>
      <c r="D31" s="26" t="s">
        <v>518</v>
      </c>
      <c r="E31" s="27"/>
      <c r="F31" s="27"/>
      <c r="G31" s="113">
        <v>0</v>
      </c>
      <c r="H31" s="113">
        <v>0</v>
      </c>
      <c r="I31" s="120"/>
      <c r="J31" s="113">
        <f t="shared" si="2"/>
        <v>0</v>
      </c>
      <c r="M31" s="54" t="s">
        <v>756</v>
      </c>
    </row>
    <row r="32" spans="1:18" ht="23.25" x14ac:dyDescent="0.45">
      <c r="A32" s="87" t="s">
        <v>24</v>
      </c>
      <c r="B32" s="49"/>
      <c r="C32" s="50"/>
      <c r="D32" s="50" t="s">
        <v>25</v>
      </c>
      <c r="E32" s="88"/>
      <c r="F32" s="222">
        <v>2000</v>
      </c>
      <c r="G32" s="223">
        <v>12000</v>
      </c>
      <c r="H32" s="223">
        <v>8000</v>
      </c>
      <c r="I32" s="224">
        <v>4000</v>
      </c>
      <c r="J32" s="212">
        <f t="shared" si="2"/>
        <v>26000</v>
      </c>
      <c r="M32" s="151" t="s">
        <v>757</v>
      </c>
    </row>
    <row r="33" spans="1:13" ht="23.25" x14ac:dyDescent="0.45">
      <c r="A33" s="17"/>
      <c r="B33" s="86"/>
      <c r="C33" s="44" t="s">
        <v>26</v>
      </c>
      <c r="D33" s="44"/>
      <c r="E33" s="45"/>
      <c r="F33" s="45"/>
      <c r="G33" s="113">
        <v>0</v>
      </c>
      <c r="H33" s="113">
        <v>0</v>
      </c>
      <c r="I33" s="113">
        <v>0</v>
      </c>
      <c r="J33" s="212">
        <f t="shared" si="2"/>
        <v>0</v>
      </c>
      <c r="M33" s="151" t="s">
        <v>758</v>
      </c>
    </row>
    <row r="34" spans="1:13" ht="23.25" x14ac:dyDescent="0.45">
      <c r="A34" s="24" t="s">
        <v>27</v>
      </c>
      <c r="B34" s="25"/>
      <c r="C34" s="26"/>
      <c r="D34" s="26" t="s">
        <v>28</v>
      </c>
      <c r="E34" s="27"/>
      <c r="F34" s="218">
        <v>190000</v>
      </c>
      <c r="G34" s="223">
        <v>230000</v>
      </c>
      <c r="H34" s="223">
        <v>175000</v>
      </c>
      <c r="I34" s="218">
        <v>120000</v>
      </c>
      <c r="J34" s="212">
        <f t="shared" si="2"/>
        <v>715000</v>
      </c>
    </row>
    <row r="35" spans="1:13" ht="23.25" x14ac:dyDescent="0.45">
      <c r="A35" s="24" t="s">
        <v>699</v>
      </c>
      <c r="B35" s="25"/>
      <c r="C35" s="26"/>
      <c r="D35" s="26" t="s">
        <v>700</v>
      </c>
      <c r="E35" s="27"/>
      <c r="F35" s="219">
        <v>0</v>
      </c>
      <c r="G35" s="113">
        <v>0</v>
      </c>
      <c r="H35" s="113">
        <v>0</v>
      </c>
      <c r="I35" s="113">
        <v>0</v>
      </c>
      <c r="J35" s="113">
        <f t="shared" si="2"/>
        <v>0</v>
      </c>
    </row>
    <row r="36" spans="1:13" ht="23.25" x14ac:dyDescent="0.45">
      <c r="A36" s="24" t="s">
        <v>29</v>
      </c>
      <c r="B36" s="25"/>
      <c r="C36" s="26"/>
      <c r="D36" s="26" t="s">
        <v>30</v>
      </c>
      <c r="E36" s="27"/>
      <c r="F36" s="218">
        <v>90000</v>
      </c>
      <c r="G36" s="223">
        <v>80000</v>
      </c>
      <c r="H36" s="223">
        <v>50000</v>
      </c>
      <c r="I36" s="218">
        <v>120000</v>
      </c>
      <c r="J36" s="223">
        <f t="shared" si="2"/>
        <v>340000</v>
      </c>
    </row>
    <row r="37" spans="1:13" ht="23.25" x14ac:dyDescent="0.45">
      <c r="A37" s="24" t="s">
        <v>701</v>
      </c>
      <c r="B37" s="25"/>
      <c r="C37" s="26"/>
      <c r="D37" s="26" t="s">
        <v>702</v>
      </c>
      <c r="E37" s="27"/>
      <c r="F37" s="219">
        <v>0</v>
      </c>
      <c r="G37" s="113">
        <v>0</v>
      </c>
      <c r="H37" s="113">
        <v>0</v>
      </c>
      <c r="I37" s="113">
        <v>0</v>
      </c>
      <c r="J37" s="113">
        <f t="shared" si="2"/>
        <v>0</v>
      </c>
    </row>
    <row r="38" spans="1:13" ht="23.25" x14ac:dyDescent="0.45">
      <c r="A38" s="24" t="s">
        <v>31</v>
      </c>
      <c r="B38" s="25"/>
      <c r="C38" s="26"/>
      <c r="D38" s="26" t="s">
        <v>635</v>
      </c>
      <c r="E38" s="27"/>
      <c r="F38" s="218">
        <v>345000</v>
      </c>
      <c r="G38" s="223">
        <v>450000</v>
      </c>
      <c r="H38" s="223">
        <v>457000</v>
      </c>
      <c r="I38" s="218">
        <v>345000</v>
      </c>
      <c r="J38" s="223">
        <f t="shared" si="2"/>
        <v>1597000</v>
      </c>
    </row>
    <row r="39" spans="1:13" ht="23.25" x14ac:dyDescent="0.45">
      <c r="A39" s="24"/>
      <c r="B39" s="25"/>
      <c r="C39" s="37" t="s">
        <v>32</v>
      </c>
      <c r="D39" s="37"/>
      <c r="E39" s="38"/>
      <c r="F39" s="38"/>
      <c r="G39" s="113">
        <v>0</v>
      </c>
      <c r="H39" s="113">
        <v>0</v>
      </c>
      <c r="I39" s="113">
        <v>0</v>
      </c>
      <c r="J39" s="113">
        <f t="shared" si="2"/>
        <v>0</v>
      </c>
    </row>
    <row r="40" spans="1:13" ht="23.25" x14ac:dyDescent="0.45">
      <c r="A40" s="24" t="s">
        <v>33</v>
      </c>
      <c r="B40" s="25"/>
      <c r="C40" s="26"/>
      <c r="D40" s="26" t="s">
        <v>34</v>
      </c>
      <c r="E40" s="27"/>
      <c r="F40" s="27"/>
      <c r="G40" s="113">
        <v>0</v>
      </c>
      <c r="H40" s="113">
        <v>0</v>
      </c>
      <c r="I40" s="113">
        <v>0</v>
      </c>
      <c r="J40" s="113">
        <f t="shared" si="2"/>
        <v>0</v>
      </c>
    </row>
    <row r="41" spans="1:13" ht="23.25" x14ac:dyDescent="0.45">
      <c r="A41" s="24" t="s">
        <v>35</v>
      </c>
      <c r="B41" s="25"/>
      <c r="C41" s="26"/>
      <c r="D41" s="26" t="s">
        <v>36</v>
      </c>
      <c r="E41" s="27"/>
      <c r="F41" s="218">
        <v>30000</v>
      </c>
      <c r="G41" s="223">
        <v>0</v>
      </c>
      <c r="H41" s="223">
        <v>0</v>
      </c>
      <c r="I41" s="218">
        <v>0</v>
      </c>
      <c r="J41" s="223">
        <f t="shared" si="2"/>
        <v>30000</v>
      </c>
    </row>
    <row r="42" spans="1:13" ht="23.25" x14ac:dyDescent="0.45">
      <c r="A42" s="24" t="s">
        <v>37</v>
      </c>
      <c r="B42" s="25"/>
      <c r="C42" s="26"/>
      <c r="D42" s="26" t="s">
        <v>38</v>
      </c>
      <c r="E42" s="27"/>
      <c r="F42" s="214">
        <v>20000</v>
      </c>
      <c r="G42" s="221">
        <v>18000</v>
      </c>
      <c r="H42" s="221">
        <v>15000</v>
      </c>
      <c r="I42" s="214">
        <v>15000</v>
      </c>
      <c r="J42" s="221">
        <f t="shared" si="2"/>
        <v>68000</v>
      </c>
    </row>
    <row r="43" spans="1:13" ht="23.25" x14ac:dyDescent="0.45">
      <c r="A43" s="24"/>
      <c r="B43" s="25"/>
      <c r="C43" s="37" t="s">
        <v>607</v>
      </c>
      <c r="D43" s="37"/>
      <c r="E43" s="38"/>
      <c r="F43" s="38"/>
      <c r="G43" s="113">
        <v>0</v>
      </c>
      <c r="H43" s="113">
        <v>0</v>
      </c>
      <c r="I43" s="113">
        <v>0</v>
      </c>
      <c r="J43" s="113">
        <f t="shared" si="2"/>
        <v>0</v>
      </c>
    </row>
    <row r="44" spans="1:13" ht="23.25" x14ac:dyDescent="0.45">
      <c r="A44" s="24" t="s">
        <v>39</v>
      </c>
      <c r="B44" s="25"/>
      <c r="C44" s="26"/>
      <c r="D44" s="26" t="s">
        <v>40</v>
      </c>
      <c r="E44" s="27"/>
      <c r="F44" s="214">
        <v>750000</v>
      </c>
      <c r="G44" s="221">
        <v>950000</v>
      </c>
      <c r="H44" s="221">
        <v>730000</v>
      </c>
      <c r="I44" s="214">
        <v>650000</v>
      </c>
      <c r="J44" s="221">
        <f t="shared" si="2"/>
        <v>3080000</v>
      </c>
    </row>
    <row r="45" spans="1:13" ht="23.25" x14ac:dyDescent="0.45">
      <c r="A45" s="24" t="s">
        <v>703</v>
      </c>
      <c r="B45" s="25"/>
      <c r="C45" s="26"/>
      <c r="D45" s="26" t="s">
        <v>704</v>
      </c>
      <c r="E45" s="27"/>
      <c r="F45" s="219">
        <v>0</v>
      </c>
      <c r="G45" s="113">
        <v>0</v>
      </c>
      <c r="H45" s="113">
        <v>0</v>
      </c>
      <c r="I45" s="113">
        <v>0</v>
      </c>
      <c r="J45" s="113">
        <f t="shared" si="2"/>
        <v>0</v>
      </c>
    </row>
    <row r="46" spans="1:13" ht="23.25" x14ac:dyDescent="0.45">
      <c r="A46" s="24" t="s">
        <v>41</v>
      </c>
      <c r="B46" s="25"/>
      <c r="C46" s="26"/>
      <c r="D46" s="26" t="s">
        <v>42</v>
      </c>
      <c r="E46" s="27"/>
      <c r="F46" s="218">
        <v>230000</v>
      </c>
      <c r="G46" s="223">
        <v>195000</v>
      </c>
      <c r="H46" s="223">
        <v>220000</v>
      </c>
      <c r="I46" s="218">
        <v>290000</v>
      </c>
      <c r="J46" s="223">
        <f t="shared" si="2"/>
        <v>935000</v>
      </c>
    </row>
    <row r="47" spans="1:13" ht="23.25" x14ac:dyDescent="0.45">
      <c r="A47" s="24" t="s">
        <v>471</v>
      </c>
      <c r="B47" s="25"/>
      <c r="C47" s="26"/>
      <c r="D47" s="26" t="s">
        <v>472</v>
      </c>
      <c r="E47" s="27"/>
      <c r="F47" s="218">
        <v>165000</v>
      </c>
      <c r="G47" s="223">
        <v>290000</v>
      </c>
      <c r="H47" s="223">
        <v>350000</v>
      </c>
      <c r="I47" s="218">
        <v>280000</v>
      </c>
      <c r="J47" s="223">
        <f t="shared" si="2"/>
        <v>1085000</v>
      </c>
    </row>
    <row r="48" spans="1:13" ht="23.25" x14ac:dyDescent="0.45">
      <c r="A48" s="24" t="s">
        <v>705</v>
      </c>
      <c r="B48" s="25"/>
      <c r="C48" s="26"/>
      <c r="D48" s="26" t="s">
        <v>706</v>
      </c>
      <c r="E48" s="27"/>
      <c r="F48" s="218">
        <v>10000</v>
      </c>
      <c r="G48" s="223">
        <v>12000</v>
      </c>
      <c r="H48" s="223">
        <v>20000</v>
      </c>
      <c r="I48" s="223">
        <v>14000</v>
      </c>
      <c r="J48" s="223">
        <f t="shared" si="2"/>
        <v>56000</v>
      </c>
    </row>
    <row r="49" spans="1:12" ht="23.25" x14ac:dyDescent="0.45">
      <c r="A49" s="24" t="s">
        <v>43</v>
      </c>
      <c r="B49" s="25"/>
      <c r="C49" s="26"/>
      <c r="D49" s="26" t="s">
        <v>44</v>
      </c>
      <c r="E49" s="27"/>
      <c r="F49" s="27"/>
      <c r="G49" s="113">
        <v>0</v>
      </c>
      <c r="H49" s="113">
        <v>0</v>
      </c>
      <c r="I49" s="113">
        <v>0</v>
      </c>
      <c r="J49" s="113">
        <f t="shared" si="2"/>
        <v>0</v>
      </c>
    </row>
    <row r="50" spans="1:12" ht="23.25" x14ac:dyDescent="0.45">
      <c r="A50" s="24" t="s">
        <v>473</v>
      </c>
      <c r="B50" s="25"/>
      <c r="C50" s="26"/>
      <c r="D50" s="26" t="s">
        <v>576</v>
      </c>
      <c r="E50" s="27"/>
      <c r="F50" s="218">
        <v>1758000</v>
      </c>
      <c r="G50" s="223">
        <v>1950000</v>
      </c>
      <c r="H50" s="223">
        <v>2200000</v>
      </c>
      <c r="I50" s="218">
        <v>2780000</v>
      </c>
      <c r="J50" s="223">
        <f t="shared" si="2"/>
        <v>8688000</v>
      </c>
    </row>
    <row r="51" spans="1:12" ht="23.25" x14ac:dyDescent="0.45">
      <c r="A51" s="24"/>
      <c r="B51" s="25"/>
      <c r="C51" s="37" t="s">
        <v>45</v>
      </c>
      <c r="D51" s="37"/>
      <c r="E51" s="38"/>
      <c r="F51" s="38"/>
      <c r="G51" s="113">
        <v>0</v>
      </c>
      <c r="H51" s="113">
        <v>0</v>
      </c>
      <c r="I51" s="120"/>
      <c r="J51" s="113">
        <f t="shared" si="2"/>
        <v>0</v>
      </c>
    </row>
    <row r="52" spans="1:12" ht="23.25" x14ac:dyDescent="0.45">
      <c r="A52" s="24" t="s">
        <v>46</v>
      </c>
      <c r="B52" s="25"/>
      <c r="C52" s="26"/>
      <c r="D52" s="26" t="s">
        <v>47</v>
      </c>
      <c r="E52" s="27"/>
      <c r="F52" s="213">
        <v>4431000</v>
      </c>
      <c r="G52" s="212">
        <v>5636000</v>
      </c>
      <c r="H52" s="212">
        <v>4354000</v>
      </c>
      <c r="I52" s="213">
        <v>5628000</v>
      </c>
      <c r="J52" s="212">
        <f t="shared" si="2"/>
        <v>20049000</v>
      </c>
      <c r="K52" s="53">
        <v>20049000</v>
      </c>
    </row>
    <row r="53" spans="1:12" ht="23.25" x14ac:dyDescent="0.45">
      <c r="A53" s="24" t="s">
        <v>519</v>
      </c>
      <c r="B53" s="25"/>
      <c r="C53" s="26"/>
      <c r="D53" s="26" t="s">
        <v>520</v>
      </c>
      <c r="E53" s="27"/>
      <c r="F53" s="219">
        <v>0</v>
      </c>
      <c r="G53" s="113">
        <v>0</v>
      </c>
      <c r="H53" s="113">
        <v>0</v>
      </c>
      <c r="I53" s="113">
        <v>0</v>
      </c>
      <c r="J53" s="113">
        <f t="shared" si="2"/>
        <v>0</v>
      </c>
    </row>
    <row r="54" spans="1:12" ht="23.25" x14ac:dyDescent="0.45">
      <c r="A54" s="24"/>
      <c r="B54" s="25"/>
      <c r="C54" s="37" t="s">
        <v>49</v>
      </c>
      <c r="D54" s="37"/>
      <c r="E54" s="38"/>
      <c r="F54" s="38"/>
      <c r="G54" s="113">
        <v>0</v>
      </c>
      <c r="H54" s="113">
        <v>0</v>
      </c>
      <c r="I54" s="113">
        <v>0</v>
      </c>
      <c r="J54" s="113">
        <f t="shared" si="2"/>
        <v>0</v>
      </c>
    </row>
    <row r="55" spans="1:12" ht="23.25" x14ac:dyDescent="0.45">
      <c r="A55" s="24" t="s">
        <v>50</v>
      </c>
      <c r="B55" s="25"/>
      <c r="C55" s="26"/>
      <c r="D55" s="26" t="s">
        <v>51</v>
      </c>
      <c r="E55" s="27"/>
      <c r="F55" s="218">
        <v>4152000</v>
      </c>
      <c r="G55" s="212">
        <v>2729000</v>
      </c>
      <c r="H55" s="212">
        <v>1569000</v>
      </c>
      <c r="I55" s="214">
        <v>2687000</v>
      </c>
      <c r="J55" s="212">
        <f t="shared" si="2"/>
        <v>11137000</v>
      </c>
      <c r="K55" s="53">
        <v>13631000</v>
      </c>
      <c r="L55" s="226">
        <f>J55+J56</f>
        <v>13631000</v>
      </c>
    </row>
    <row r="56" spans="1:12" ht="23.25" x14ac:dyDescent="0.45">
      <c r="A56" s="24" t="s">
        <v>52</v>
      </c>
      <c r="B56" s="25"/>
      <c r="C56" s="26"/>
      <c r="D56" s="26" t="s">
        <v>575</v>
      </c>
      <c r="E56" s="27"/>
      <c r="F56" s="214">
        <v>692000</v>
      </c>
      <c r="G56" s="221">
        <v>859000</v>
      </c>
      <c r="H56" s="221">
        <v>588000</v>
      </c>
      <c r="I56" s="214">
        <v>355000</v>
      </c>
      <c r="J56" s="221">
        <f t="shared" si="2"/>
        <v>2494000</v>
      </c>
    </row>
    <row r="57" spans="1:12" ht="23.25" x14ac:dyDescent="0.45">
      <c r="A57" s="24" t="s">
        <v>707</v>
      </c>
      <c r="B57" s="25"/>
      <c r="C57" s="26"/>
      <c r="D57" s="26" t="s">
        <v>708</v>
      </c>
      <c r="E57" s="27"/>
      <c r="F57" s="219">
        <v>0</v>
      </c>
      <c r="G57" s="113">
        <v>0</v>
      </c>
      <c r="H57" s="113">
        <v>0</v>
      </c>
      <c r="I57" s="113">
        <v>0</v>
      </c>
      <c r="J57" s="113">
        <f t="shared" si="2"/>
        <v>0</v>
      </c>
    </row>
    <row r="58" spans="1:12" ht="23.25" x14ac:dyDescent="0.45">
      <c r="A58" s="24"/>
      <c r="B58" s="25"/>
      <c r="C58" s="37" t="s">
        <v>709</v>
      </c>
      <c r="D58" s="26"/>
      <c r="E58" s="27"/>
      <c r="F58" s="27"/>
      <c r="G58" s="113">
        <v>0</v>
      </c>
      <c r="H58" s="113">
        <v>0</v>
      </c>
      <c r="I58" s="113">
        <v>0</v>
      </c>
      <c r="J58" s="113">
        <f t="shared" si="2"/>
        <v>0</v>
      </c>
    </row>
    <row r="59" spans="1:12" ht="23.25" x14ac:dyDescent="0.45">
      <c r="A59" s="24" t="s">
        <v>710</v>
      </c>
      <c r="B59" s="25"/>
      <c r="C59" s="26"/>
      <c r="D59" s="26" t="s">
        <v>711</v>
      </c>
      <c r="E59" s="27"/>
      <c r="F59" s="27"/>
      <c r="G59" s="113">
        <v>0</v>
      </c>
      <c r="H59" s="113">
        <v>0</v>
      </c>
      <c r="I59" s="113">
        <v>0</v>
      </c>
      <c r="J59" s="113">
        <f t="shared" si="2"/>
        <v>0</v>
      </c>
    </row>
    <row r="60" spans="1:12" ht="23.25" x14ac:dyDescent="0.45">
      <c r="A60" s="24"/>
      <c r="B60" s="25"/>
      <c r="C60" s="281" t="s">
        <v>53</v>
      </c>
      <c r="D60" s="281"/>
      <c r="E60" s="282"/>
      <c r="F60" s="118"/>
      <c r="G60" s="113">
        <v>0</v>
      </c>
      <c r="H60" s="113">
        <v>0</v>
      </c>
      <c r="I60" s="113">
        <v>0</v>
      </c>
      <c r="J60" s="113">
        <f t="shared" si="2"/>
        <v>0</v>
      </c>
    </row>
    <row r="61" spans="1:12" ht="23.25" x14ac:dyDescent="0.45">
      <c r="A61" s="24" t="s">
        <v>48</v>
      </c>
      <c r="B61" s="25"/>
      <c r="C61" s="26"/>
      <c r="D61" s="26" t="s">
        <v>574</v>
      </c>
      <c r="E61" s="27"/>
      <c r="F61" s="218"/>
      <c r="G61" s="223">
        <v>0</v>
      </c>
      <c r="H61" s="223">
        <v>0</v>
      </c>
      <c r="I61" s="223">
        <v>0</v>
      </c>
      <c r="J61" s="223">
        <f t="shared" si="2"/>
        <v>0</v>
      </c>
    </row>
    <row r="62" spans="1:12" ht="23.25" x14ac:dyDescent="0.45">
      <c r="A62" s="24" t="s">
        <v>54</v>
      </c>
      <c r="B62" s="25"/>
      <c r="C62" s="26"/>
      <c r="D62" s="26" t="s">
        <v>55</v>
      </c>
      <c r="E62" s="27"/>
      <c r="F62" s="218">
        <v>60000</v>
      </c>
      <c r="G62" s="223">
        <v>54000</v>
      </c>
      <c r="H62" s="223">
        <v>18000</v>
      </c>
      <c r="I62" s="218">
        <v>24000</v>
      </c>
      <c r="J62" s="223">
        <f t="shared" si="2"/>
        <v>156000</v>
      </c>
    </row>
    <row r="63" spans="1:12" ht="23.25" x14ac:dyDescent="0.45">
      <c r="A63" s="24" t="s">
        <v>56</v>
      </c>
      <c r="B63" s="25"/>
      <c r="C63" s="26"/>
      <c r="D63" s="26" t="s">
        <v>57</v>
      </c>
      <c r="E63" s="27"/>
      <c r="F63" s="218">
        <v>59000</v>
      </c>
      <c r="G63" s="223">
        <v>45000</v>
      </c>
      <c r="H63" s="223">
        <v>55000</v>
      </c>
      <c r="I63" s="218">
        <v>5000</v>
      </c>
      <c r="J63" s="223">
        <f t="shared" si="2"/>
        <v>164000</v>
      </c>
    </row>
    <row r="64" spans="1:12" ht="23.25" x14ac:dyDescent="0.45">
      <c r="A64" s="24" t="s">
        <v>712</v>
      </c>
      <c r="B64" s="31"/>
      <c r="C64" s="32"/>
      <c r="D64" s="26" t="s">
        <v>713</v>
      </c>
      <c r="E64" s="33"/>
      <c r="F64" s="222">
        <v>0</v>
      </c>
      <c r="G64" s="223">
        <v>0</v>
      </c>
      <c r="H64" s="223">
        <v>0</v>
      </c>
      <c r="I64" s="222">
        <v>0</v>
      </c>
      <c r="J64" s="223">
        <f t="shared" si="2"/>
        <v>0</v>
      </c>
    </row>
    <row r="65" spans="1:11" ht="23.25" x14ac:dyDescent="0.45">
      <c r="A65" s="24" t="s">
        <v>58</v>
      </c>
      <c r="B65" s="25"/>
      <c r="C65" s="26"/>
      <c r="D65" s="26" t="s">
        <v>59</v>
      </c>
      <c r="E65" s="27"/>
      <c r="F65" s="218">
        <v>100000</v>
      </c>
      <c r="G65" s="223">
        <v>40000</v>
      </c>
      <c r="H65" s="223">
        <v>30000</v>
      </c>
      <c r="I65" s="227">
        <v>30000</v>
      </c>
      <c r="J65" s="223">
        <f t="shared" si="2"/>
        <v>200000</v>
      </c>
    </row>
    <row r="66" spans="1:11" ht="23.25" x14ac:dyDescent="0.45">
      <c r="A66" s="24" t="s">
        <v>714</v>
      </c>
      <c r="B66" s="25"/>
      <c r="C66" s="26"/>
      <c r="D66" s="26" t="s">
        <v>715</v>
      </c>
      <c r="E66" s="27"/>
      <c r="F66" s="228">
        <v>0</v>
      </c>
      <c r="G66" s="229">
        <v>0</v>
      </c>
      <c r="H66" s="229">
        <v>0</v>
      </c>
      <c r="I66" s="228">
        <v>0</v>
      </c>
      <c r="J66" s="229">
        <f t="shared" si="2"/>
        <v>0</v>
      </c>
    </row>
    <row r="67" spans="1:11" ht="23.25" x14ac:dyDescent="0.45">
      <c r="A67" s="17" t="s">
        <v>60</v>
      </c>
      <c r="B67" s="86"/>
      <c r="C67" s="35"/>
      <c r="D67" s="111" t="s">
        <v>61</v>
      </c>
      <c r="E67" s="36"/>
      <c r="F67" s="230">
        <v>98000</v>
      </c>
      <c r="G67" s="229">
        <v>42000</v>
      </c>
      <c r="H67" s="229">
        <v>67000</v>
      </c>
      <c r="I67" s="228">
        <v>20000</v>
      </c>
      <c r="J67" s="229">
        <f t="shared" si="2"/>
        <v>227000</v>
      </c>
    </row>
    <row r="68" spans="1:11" ht="23.25" x14ac:dyDescent="0.45">
      <c r="A68" s="24" t="s">
        <v>62</v>
      </c>
      <c r="B68" s="25"/>
      <c r="C68" s="26"/>
      <c r="D68" s="26" t="s">
        <v>521</v>
      </c>
      <c r="E68" s="27"/>
      <c r="F68" s="228">
        <v>179000</v>
      </c>
      <c r="G68" s="229">
        <v>194000</v>
      </c>
      <c r="H68" s="229">
        <v>118000</v>
      </c>
      <c r="I68" s="229">
        <v>92000</v>
      </c>
      <c r="J68" s="229">
        <f t="shared" si="2"/>
        <v>583000</v>
      </c>
    </row>
    <row r="69" spans="1:11" ht="23.25" x14ac:dyDescent="0.45">
      <c r="A69" s="24" t="s">
        <v>63</v>
      </c>
      <c r="B69" s="25"/>
      <c r="C69" s="26"/>
      <c r="D69" s="26" t="s">
        <v>64</v>
      </c>
      <c r="E69" s="27"/>
      <c r="F69" s="228">
        <v>16000</v>
      </c>
      <c r="G69" s="229">
        <v>112000</v>
      </c>
      <c r="H69" s="229">
        <v>89000</v>
      </c>
      <c r="I69" s="229">
        <v>49000</v>
      </c>
      <c r="J69" s="229">
        <f t="shared" si="2"/>
        <v>266000</v>
      </c>
    </row>
    <row r="70" spans="1:11" ht="23.25" x14ac:dyDescent="0.45">
      <c r="A70" s="24" t="s">
        <v>65</v>
      </c>
      <c r="B70" s="25"/>
      <c r="C70" s="26"/>
      <c r="D70" s="26" t="s">
        <v>66</v>
      </c>
      <c r="E70" s="27"/>
      <c r="F70" s="228"/>
      <c r="G70" s="229">
        <v>0</v>
      </c>
      <c r="H70" s="229">
        <v>0</v>
      </c>
      <c r="I70" s="229">
        <v>0</v>
      </c>
      <c r="J70" s="229">
        <f t="shared" si="2"/>
        <v>0</v>
      </c>
    </row>
    <row r="71" spans="1:11" ht="23.25" x14ac:dyDescent="0.45">
      <c r="A71" s="24" t="s">
        <v>474</v>
      </c>
      <c r="B71" s="25"/>
      <c r="C71" s="26"/>
      <c r="D71" s="26" t="s">
        <v>475</v>
      </c>
      <c r="E71" s="27"/>
      <c r="F71" s="228"/>
      <c r="G71" s="229">
        <v>0</v>
      </c>
      <c r="H71" s="229">
        <v>0</v>
      </c>
      <c r="I71" s="229">
        <v>0</v>
      </c>
      <c r="J71" s="229">
        <f t="shared" si="2"/>
        <v>0</v>
      </c>
    </row>
    <row r="72" spans="1:11" ht="23.25" x14ac:dyDescent="0.45">
      <c r="A72" s="24" t="s">
        <v>716</v>
      </c>
      <c r="B72" s="25"/>
      <c r="C72" s="26"/>
      <c r="D72" s="26" t="s">
        <v>717</v>
      </c>
      <c r="E72" s="27"/>
      <c r="F72" s="228"/>
      <c r="G72" s="229">
        <v>0</v>
      </c>
      <c r="H72" s="229">
        <v>0</v>
      </c>
      <c r="I72" s="229">
        <v>0</v>
      </c>
      <c r="J72" s="229">
        <f t="shared" si="2"/>
        <v>0</v>
      </c>
    </row>
    <row r="73" spans="1:11" ht="23.25" x14ac:dyDescent="0.45">
      <c r="A73" s="24" t="s">
        <v>476</v>
      </c>
      <c r="B73" s="25"/>
      <c r="C73" s="26"/>
      <c r="D73" s="26" t="s">
        <v>577</v>
      </c>
      <c r="E73" s="27"/>
      <c r="F73" s="228">
        <v>84000</v>
      </c>
      <c r="G73" s="229">
        <v>9000</v>
      </c>
      <c r="H73" s="229">
        <v>49000</v>
      </c>
      <c r="I73" s="228">
        <v>24000</v>
      </c>
      <c r="J73" s="229">
        <f t="shared" si="2"/>
        <v>166000</v>
      </c>
    </row>
    <row r="74" spans="1:11" ht="23.25" x14ac:dyDescent="0.45">
      <c r="A74" s="24" t="s">
        <v>718</v>
      </c>
      <c r="B74" s="25"/>
      <c r="C74" s="26"/>
      <c r="D74" s="26" t="s">
        <v>719</v>
      </c>
      <c r="E74" s="27"/>
      <c r="F74" s="228">
        <v>0</v>
      </c>
      <c r="G74" s="229">
        <v>0</v>
      </c>
      <c r="H74" s="229">
        <v>0</v>
      </c>
      <c r="I74" s="228">
        <v>0</v>
      </c>
      <c r="J74" s="229">
        <f t="shared" si="2"/>
        <v>0</v>
      </c>
    </row>
    <row r="75" spans="1:11" ht="23.25" x14ac:dyDescent="0.45">
      <c r="A75" s="24" t="s">
        <v>545</v>
      </c>
      <c r="B75" s="25"/>
      <c r="C75" s="26"/>
      <c r="D75" s="26" t="s">
        <v>546</v>
      </c>
      <c r="E75" s="27"/>
      <c r="F75" s="228">
        <v>25000</v>
      </c>
      <c r="G75" s="229">
        <v>275000</v>
      </c>
      <c r="H75" s="229">
        <v>25000</v>
      </c>
      <c r="I75" s="228">
        <v>30000</v>
      </c>
      <c r="J75" s="229">
        <f t="shared" si="2"/>
        <v>355000</v>
      </c>
    </row>
    <row r="76" spans="1:11" ht="23.25" x14ac:dyDescent="0.45">
      <c r="A76" s="24" t="s">
        <v>720</v>
      </c>
      <c r="B76" s="25"/>
      <c r="C76" s="26"/>
      <c r="D76" s="26" t="s">
        <v>721</v>
      </c>
      <c r="E76" s="27"/>
      <c r="F76" s="228"/>
      <c r="G76" s="229">
        <v>0</v>
      </c>
      <c r="H76" s="229">
        <v>0</v>
      </c>
      <c r="I76" s="229">
        <v>0</v>
      </c>
      <c r="J76" s="229">
        <f t="shared" si="2"/>
        <v>0</v>
      </c>
    </row>
    <row r="77" spans="1:11" ht="23.25" x14ac:dyDescent="0.45">
      <c r="A77" s="24" t="s">
        <v>522</v>
      </c>
      <c r="B77" s="25"/>
      <c r="C77" s="26"/>
      <c r="D77" s="26" t="s">
        <v>523</v>
      </c>
      <c r="E77" s="27"/>
      <c r="F77" s="228">
        <v>0</v>
      </c>
      <c r="G77" s="229">
        <v>950000</v>
      </c>
      <c r="H77" s="229">
        <v>1250000</v>
      </c>
      <c r="I77" s="229">
        <v>11500000</v>
      </c>
      <c r="J77" s="229">
        <f t="shared" si="2"/>
        <v>13700000</v>
      </c>
    </row>
    <row r="78" spans="1:11" ht="23.25" x14ac:dyDescent="0.45">
      <c r="A78" s="24" t="s">
        <v>560</v>
      </c>
      <c r="B78" s="25"/>
      <c r="C78" s="26"/>
      <c r="D78" s="26" t="s">
        <v>561</v>
      </c>
      <c r="E78" s="27"/>
      <c r="F78" s="228"/>
      <c r="G78" s="229">
        <v>0</v>
      </c>
      <c r="H78" s="229">
        <v>0</v>
      </c>
      <c r="I78" s="229">
        <v>0</v>
      </c>
      <c r="J78" s="229">
        <f t="shared" si="2"/>
        <v>0</v>
      </c>
    </row>
    <row r="79" spans="1:11" ht="23.25" x14ac:dyDescent="0.45">
      <c r="A79" s="24" t="s">
        <v>636</v>
      </c>
      <c r="B79" s="25"/>
      <c r="C79" s="26"/>
      <c r="D79" s="26" t="s">
        <v>652</v>
      </c>
      <c r="E79" s="27"/>
      <c r="F79" s="27"/>
      <c r="G79" s="113">
        <v>0</v>
      </c>
      <c r="H79" s="113">
        <v>0</v>
      </c>
      <c r="I79" s="113">
        <v>0</v>
      </c>
      <c r="J79" s="113">
        <f t="shared" si="2"/>
        <v>0</v>
      </c>
    </row>
    <row r="80" spans="1:11" ht="23.25" x14ac:dyDescent="0.45">
      <c r="A80" s="48" t="s">
        <v>67</v>
      </c>
      <c r="B80" s="25"/>
      <c r="C80" s="26"/>
      <c r="D80" s="26" t="s">
        <v>68</v>
      </c>
      <c r="E80" s="27"/>
      <c r="F80" s="218">
        <v>35000</v>
      </c>
      <c r="G80" s="223">
        <v>50000</v>
      </c>
      <c r="H80" s="223">
        <v>15000</v>
      </c>
      <c r="I80" s="218">
        <v>28000</v>
      </c>
      <c r="J80" s="223">
        <f t="shared" si="2"/>
        <v>128000</v>
      </c>
      <c r="K80" s="53">
        <v>33987000</v>
      </c>
    </row>
    <row r="81" spans="1:10" ht="23.25" x14ac:dyDescent="0.45">
      <c r="A81" s="112"/>
      <c r="B81" s="278" t="s">
        <v>611</v>
      </c>
      <c r="C81" s="279"/>
      <c r="D81" s="279"/>
      <c r="E81" s="280"/>
      <c r="F81" s="114">
        <f>SUM(F21:F80)</f>
        <v>13691000</v>
      </c>
      <c r="G81" s="114">
        <f>SUM(G21:G80)</f>
        <v>15212000</v>
      </c>
      <c r="H81" s="114">
        <f>SUM(H21:H80)</f>
        <v>12714000</v>
      </c>
      <c r="I81" s="114">
        <f>SUM(I21:I80)</f>
        <v>26050000</v>
      </c>
      <c r="J81" s="114">
        <f>SUM(J21:J80)</f>
        <v>67667000</v>
      </c>
    </row>
    <row r="82" spans="1:10" ht="23.25" x14ac:dyDescent="0.45">
      <c r="A82" s="17"/>
      <c r="B82" s="41" t="s">
        <v>678</v>
      </c>
      <c r="C82" s="42"/>
      <c r="D82" s="42"/>
      <c r="E82" s="43"/>
      <c r="F82" s="36"/>
      <c r="G82" s="36"/>
      <c r="H82" s="36"/>
      <c r="I82" s="36"/>
      <c r="J82" s="36"/>
    </row>
    <row r="83" spans="1:10" ht="23.25" x14ac:dyDescent="0.45">
      <c r="A83" s="17"/>
      <c r="B83" s="34" t="s">
        <v>69</v>
      </c>
      <c r="C83" s="44"/>
      <c r="D83" s="44"/>
      <c r="E83" s="45"/>
      <c r="F83" s="45"/>
      <c r="G83" s="27"/>
      <c r="H83" s="27"/>
      <c r="I83" s="27"/>
      <c r="J83" s="27"/>
    </row>
    <row r="84" spans="1:10" ht="23.25" x14ac:dyDescent="0.45">
      <c r="A84" s="24" t="s">
        <v>71</v>
      </c>
      <c r="B84" s="25"/>
      <c r="C84" s="26"/>
      <c r="D84" s="39" t="s">
        <v>70</v>
      </c>
      <c r="E84" s="46"/>
      <c r="F84" s="238">
        <v>3000</v>
      </c>
      <c r="G84" s="221">
        <v>6000</v>
      </c>
      <c r="H84" s="221">
        <v>2000</v>
      </c>
      <c r="I84" s="214">
        <v>1000</v>
      </c>
      <c r="J84" s="221">
        <f>F84+G84+H84+I84</f>
        <v>12000</v>
      </c>
    </row>
    <row r="85" spans="1:10" ht="23.25" x14ac:dyDescent="0.45">
      <c r="A85" s="24" t="s">
        <v>72</v>
      </c>
      <c r="B85" s="25"/>
      <c r="C85" s="26"/>
      <c r="D85" s="26" t="s">
        <v>73</v>
      </c>
      <c r="E85" s="27"/>
      <c r="F85" s="214">
        <v>0</v>
      </c>
      <c r="G85" s="221">
        <v>0</v>
      </c>
      <c r="H85" s="221">
        <v>0</v>
      </c>
      <c r="I85" s="221">
        <v>0</v>
      </c>
      <c r="J85" s="221">
        <f t="shared" ref="J85:J127" si="3">F85+G85+H85+I85</f>
        <v>0</v>
      </c>
    </row>
    <row r="86" spans="1:10" ht="23.25" x14ac:dyDescent="0.45">
      <c r="A86" s="24" t="s">
        <v>477</v>
      </c>
      <c r="B86" s="25"/>
      <c r="C86" s="26"/>
      <c r="D86" s="26" t="s">
        <v>578</v>
      </c>
      <c r="E86" s="27"/>
      <c r="F86" s="214">
        <v>0</v>
      </c>
      <c r="G86" s="221">
        <v>0</v>
      </c>
      <c r="H86" s="221">
        <v>0</v>
      </c>
      <c r="I86" s="221">
        <v>0</v>
      </c>
      <c r="J86" s="221">
        <f t="shared" si="3"/>
        <v>0</v>
      </c>
    </row>
    <row r="87" spans="1:10" ht="23.25" x14ac:dyDescent="0.45">
      <c r="A87" s="24" t="s">
        <v>524</v>
      </c>
      <c r="B87" s="25"/>
      <c r="C87" s="26"/>
      <c r="D87" s="26" t="s">
        <v>525</v>
      </c>
      <c r="E87" s="27"/>
      <c r="F87" s="214">
        <v>0</v>
      </c>
      <c r="G87" s="221">
        <v>0</v>
      </c>
      <c r="H87" s="221">
        <v>0</v>
      </c>
      <c r="I87" s="221">
        <v>0</v>
      </c>
      <c r="J87" s="221">
        <f t="shared" si="3"/>
        <v>0</v>
      </c>
    </row>
    <row r="88" spans="1:10" ht="23.25" x14ac:dyDescent="0.45">
      <c r="A88" s="24" t="s">
        <v>74</v>
      </c>
      <c r="B88" s="25"/>
      <c r="C88" s="26"/>
      <c r="D88" s="26" t="s">
        <v>75</v>
      </c>
      <c r="E88" s="27"/>
      <c r="F88" s="214">
        <v>0</v>
      </c>
      <c r="G88" s="221">
        <v>0</v>
      </c>
      <c r="H88" s="221">
        <v>0</v>
      </c>
      <c r="I88" s="221">
        <v>0</v>
      </c>
      <c r="J88" s="221">
        <f t="shared" si="3"/>
        <v>0</v>
      </c>
    </row>
    <row r="89" spans="1:10" ht="23.25" x14ac:dyDescent="0.45">
      <c r="A89" s="24" t="s">
        <v>547</v>
      </c>
      <c r="B89" s="25"/>
      <c r="C89" s="26"/>
      <c r="D89" s="26" t="s">
        <v>548</v>
      </c>
      <c r="E89" s="27"/>
      <c r="F89" s="214">
        <v>0</v>
      </c>
      <c r="G89" s="221">
        <v>0</v>
      </c>
      <c r="H89" s="221">
        <v>0</v>
      </c>
      <c r="I89" s="221">
        <v>0</v>
      </c>
      <c r="J89" s="221">
        <f t="shared" si="3"/>
        <v>0</v>
      </c>
    </row>
    <row r="90" spans="1:10" ht="23.25" x14ac:dyDescent="0.45">
      <c r="A90" s="24" t="s">
        <v>76</v>
      </c>
      <c r="B90" s="25"/>
      <c r="C90" s="26"/>
      <c r="D90" s="26" t="s">
        <v>650</v>
      </c>
      <c r="E90" s="27"/>
      <c r="F90" s="214">
        <v>17000</v>
      </c>
      <c r="G90" s="221">
        <v>40000</v>
      </c>
      <c r="H90" s="221">
        <v>1063000</v>
      </c>
      <c r="I90" s="233">
        <v>35000</v>
      </c>
      <c r="J90" s="221">
        <f t="shared" si="3"/>
        <v>1155000</v>
      </c>
    </row>
    <row r="91" spans="1:10" ht="23.25" x14ac:dyDescent="0.45">
      <c r="A91" s="17"/>
      <c r="B91" s="34" t="s">
        <v>608</v>
      </c>
      <c r="C91" s="35"/>
      <c r="D91" s="35"/>
      <c r="E91" s="36"/>
      <c r="F91" s="36"/>
      <c r="G91" s="113"/>
      <c r="H91" s="113"/>
      <c r="I91" s="122"/>
      <c r="J91" s="113">
        <f t="shared" si="3"/>
        <v>0</v>
      </c>
    </row>
    <row r="92" spans="1:10" ht="23.25" x14ac:dyDescent="0.45">
      <c r="A92" s="24"/>
      <c r="B92" s="25"/>
      <c r="C92" s="37" t="s">
        <v>77</v>
      </c>
      <c r="D92" s="26"/>
      <c r="E92" s="27"/>
      <c r="F92" s="27"/>
      <c r="G92" s="113">
        <v>0</v>
      </c>
      <c r="H92" s="113">
        <v>0</v>
      </c>
      <c r="I92" s="113">
        <v>0</v>
      </c>
      <c r="J92" s="113">
        <f t="shared" si="3"/>
        <v>0</v>
      </c>
    </row>
    <row r="93" spans="1:10" ht="23.25" x14ac:dyDescent="0.45">
      <c r="A93" s="24" t="s">
        <v>78</v>
      </c>
      <c r="B93" s="25"/>
      <c r="C93" s="26"/>
      <c r="D93" s="26" t="s">
        <v>579</v>
      </c>
      <c r="E93" s="27"/>
      <c r="F93" s="214">
        <v>5000</v>
      </c>
      <c r="G93" s="221">
        <v>0</v>
      </c>
      <c r="H93" s="221">
        <v>0</v>
      </c>
      <c r="I93" s="221">
        <v>0</v>
      </c>
      <c r="J93" s="221">
        <f t="shared" si="3"/>
        <v>5000</v>
      </c>
    </row>
    <row r="94" spans="1:10" ht="23.25" x14ac:dyDescent="0.45">
      <c r="A94" s="24" t="s">
        <v>79</v>
      </c>
      <c r="B94" s="25"/>
      <c r="C94" s="26"/>
      <c r="D94" s="26" t="s">
        <v>653</v>
      </c>
      <c r="E94" s="27"/>
      <c r="F94" s="214">
        <v>10000</v>
      </c>
      <c r="G94" s="221">
        <v>5000</v>
      </c>
      <c r="H94" s="221">
        <v>5000</v>
      </c>
      <c r="I94" s="221">
        <v>5000</v>
      </c>
      <c r="J94" s="221">
        <f t="shared" si="3"/>
        <v>25000</v>
      </c>
    </row>
    <row r="95" spans="1:10" ht="23.25" x14ac:dyDescent="0.45">
      <c r="A95" s="17" t="s">
        <v>80</v>
      </c>
      <c r="B95" s="86"/>
      <c r="C95" s="35"/>
      <c r="D95" s="35" t="s">
        <v>81</v>
      </c>
      <c r="E95" s="36"/>
      <c r="F95" s="239">
        <v>0</v>
      </c>
      <c r="G95" s="221">
        <v>0</v>
      </c>
      <c r="H95" s="221">
        <v>0</v>
      </c>
      <c r="I95" s="221">
        <v>0</v>
      </c>
      <c r="J95" s="221">
        <f t="shared" si="3"/>
        <v>0</v>
      </c>
    </row>
    <row r="96" spans="1:10" ht="23.25" x14ac:dyDescent="0.45">
      <c r="A96" s="24" t="s">
        <v>82</v>
      </c>
      <c r="B96" s="25"/>
      <c r="C96" s="26"/>
      <c r="D96" s="26" t="s">
        <v>83</v>
      </c>
      <c r="E96" s="27"/>
      <c r="F96" s="214">
        <v>10000</v>
      </c>
      <c r="G96" s="221">
        <v>5000</v>
      </c>
      <c r="H96" s="221">
        <v>3000</v>
      </c>
      <c r="I96" s="214">
        <v>8000</v>
      </c>
      <c r="J96" s="221">
        <f t="shared" si="3"/>
        <v>26000</v>
      </c>
    </row>
    <row r="97" spans="1:10" ht="23.25" x14ac:dyDescent="0.45">
      <c r="A97" s="24" t="s">
        <v>84</v>
      </c>
      <c r="B97" s="25"/>
      <c r="C97" s="26"/>
      <c r="D97" s="26" t="s">
        <v>85</v>
      </c>
      <c r="E97" s="27"/>
      <c r="F97" s="214">
        <v>1000</v>
      </c>
      <c r="G97" s="221">
        <v>1000</v>
      </c>
      <c r="H97" s="221">
        <v>1000</v>
      </c>
      <c r="I97" s="214">
        <v>1000</v>
      </c>
      <c r="J97" s="221">
        <f t="shared" si="3"/>
        <v>4000</v>
      </c>
    </row>
    <row r="98" spans="1:10" ht="23.25" x14ac:dyDescent="0.45">
      <c r="A98" s="24" t="s">
        <v>86</v>
      </c>
      <c r="B98" s="25"/>
      <c r="C98" s="26"/>
      <c r="D98" s="26" t="s">
        <v>87</v>
      </c>
      <c r="E98" s="27"/>
      <c r="F98" s="214">
        <v>0</v>
      </c>
      <c r="G98" s="221">
        <v>0</v>
      </c>
      <c r="H98" s="221">
        <v>0</v>
      </c>
      <c r="I98" s="221">
        <v>0</v>
      </c>
      <c r="J98" s="221">
        <f t="shared" si="3"/>
        <v>0</v>
      </c>
    </row>
    <row r="99" spans="1:10" ht="23.25" x14ac:dyDescent="0.45">
      <c r="A99" s="24" t="s">
        <v>88</v>
      </c>
      <c r="B99" s="25"/>
      <c r="C99" s="26"/>
      <c r="D99" s="26" t="s">
        <v>580</v>
      </c>
      <c r="E99" s="27"/>
      <c r="F99" s="214">
        <v>0</v>
      </c>
      <c r="G99" s="221">
        <v>0</v>
      </c>
      <c r="H99" s="221">
        <v>0</v>
      </c>
      <c r="I99" s="221">
        <v>0</v>
      </c>
      <c r="J99" s="221">
        <f t="shared" si="3"/>
        <v>0</v>
      </c>
    </row>
    <row r="100" spans="1:10" ht="23.25" x14ac:dyDescent="0.45">
      <c r="A100" s="24" t="s">
        <v>89</v>
      </c>
      <c r="B100" s="25"/>
      <c r="C100" s="26"/>
      <c r="D100" s="26" t="s">
        <v>90</v>
      </c>
      <c r="E100" s="27"/>
      <c r="F100" s="214">
        <v>50000</v>
      </c>
      <c r="G100" s="221">
        <v>10000</v>
      </c>
      <c r="H100" s="221">
        <v>10000</v>
      </c>
      <c r="I100" s="214">
        <v>10000</v>
      </c>
      <c r="J100" s="221">
        <f t="shared" si="3"/>
        <v>80000</v>
      </c>
    </row>
    <row r="101" spans="1:10" ht="23.25" x14ac:dyDescent="0.45">
      <c r="A101" s="24"/>
      <c r="B101" s="47" t="s">
        <v>91</v>
      </c>
      <c r="C101" s="26"/>
      <c r="D101" s="26"/>
      <c r="E101" s="27"/>
      <c r="F101" s="214"/>
      <c r="G101" s="221"/>
      <c r="H101" s="221"/>
      <c r="I101" s="221"/>
      <c r="J101" s="221">
        <f t="shared" si="3"/>
        <v>0</v>
      </c>
    </row>
    <row r="102" spans="1:10" ht="23.25" x14ac:dyDescent="0.45">
      <c r="A102" s="24" t="s">
        <v>92</v>
      </c>
      <c r="B102" s="25"/>
      <c r="C102" s="26"/>
      <c r="D102" s="39" t="s">
        <v>93</v>
      </c>
      <c r="E102" s="46"/>
      <c r="F102" s="231">
        <v>0</v>
      </c>
      <c r="G102" s="223">
        <v>0</v>
      </c>
      <c r="H102" s="223">
        <v>0</v>
      </c>
      <c r="I102" s="218">
        <v>0</v>
      </c>
      <c r="J102" s="223">
        <f t="shared" si="3"/>
        <v>0</v>
      </c>
    </row>
    <row r="103" spans="1:10" ht="23.25" x14ac:dyDescent="0.45">
      <c r="A103" s="24"/>
      <c r="B103" s="25"/>
      <c r="C103" s="37" t="s">
        <v>94</v>
      </c>
      <c r="D103" s="26"/>
      <c r="E103" s="27"/>
      <c r="F103" s="218"/>
      <c r="G103" s="223"/>
      <c r="H103" s="223"/>
      <c r="I103" s="218"/>
      <c r="J103" s="223">
        <f t="shared" si="3"/>
        <v>0</v>
      </c>
    </row>
    <row r="104" spans="1:10" ht="23.25" x14ac:dyDescent="0.45">
      <c r="A104" s="24" t="s">
        <v>95</v>
      </c>
      <c r="B104" s="25"/>
      <c r="C104" s="26"/>
      <c r="D104" s="39" t="s">
        <v>96</v>
      </c>
      <c r="E104" s="27"/>
      <c r="F104" s="218">
        <v>20000</v>
      </c>
      <c r="G104" s="223">
        <v>2000</v>
      </c>
      <c r="H104" s="223">
        <v>2000</v>
      </c>
      <c r="I104" s="218">
        <v>2000</v>
      </c>
      <c r="J104" s="223">
        <f t="shared" si="3"/>
        <v>26000</v>
      </c>
    </row>
    <row r="105" spans="1:10" ht="23.25" x14ac:dyDescent="0.45">
      <c r="A105" s="24" t="s">
        <v>97</v>
      </c>
      <c r="B105" s="25"/>
      <c r="C105" s="26"/>
      <c r="D105" s="26" t="s">
        <v>549</v>
      </c>
      <c r="E105" s="27"/>
      <c r="F105" s="218">
        <v>0</v>
      </c>
      <c r="G105" s="223">
        <v>0</v>
      </c>
      <c r="H105" s="223">
        <v>0</v>
      </c>
      <c r="I105" s="223">
        <v>0</v>
      </c>
      <c r="J105" s="223">
        <f t="shared" si="3"/>
        <v>0</v>
      </c>
    </row>
    <row r="106" spans="1:10" ht="23.25" x14ac:dyDescent="0.45">
      <c r="A106" s="24" t="s">
        <v>98</v>
      </c>
      <c r="B106" s="25"/>
      <c r="C106" s="26"/>
      <c r="D106" s="26" t="s">
        <v>99</v>
      </c>
      <c r="E106" s="27"/>
      <c r="F106" s="218">
        <v>80000</v>
      </c>
      <c r="G106" s="223">
        <v>0</v>
      </c>
      <c r="H106" s="223">
        <v>0</v>
      </c>
      <c r="I106" s="223">
        <v>0</v>
      </c>
      <c r="J106" s="223">
        <f t="shared" si="3"/>
        <v>80000</v>
      </c>
    </row>
    <row r="107" spans="1:10" ht="23.25" x14ac:dyDescent="0.45">
      <c r="A107" s="24"/>
      <c r="B107" s="25"/>
      <c r="C107" s="37" t="s">
        <v>100</v>
      </c>
      <c r="D107" s="26"/>
      <c r="E107" s="27"/>
      <c r="F107" s="218"/>
      <c r="G107" s="223"/>
      <c r="H107" s="223"/>
      <c r="I107" s="223"/>
      <c r="J107" s="223">
        <f t="shared" si="3"/>
        <v>0</v>
      </c>
    </row>
    <row r="108" spans="1:10" ht="23.25" x14ac:dyDescent="0.45">
      <c r="A108" s="24" t="s">
        <v>101</v>
      </c>
      <c r="B108" s="25"/>
      <c r="C108" s="26"/>
      <c r="D108" s="26" t="s">
        <v>102</v>
      </c>
      <c r="E108" s="27"/>
      <c r="F108" s="218">
        <v>150000</v>
      </c>
      <c r="G108" s="223">
        <v>101000</v>
      </c>
      <c r="H108" s="223">
        <v>80000</v>
      </c>
      <c r="I108" s="218">
        <v>130000</v>
      </c>
      <c r="J108" s="223">
        <f t="shared" si="3"/>
        <v>461000</v>
      </c>
    </row>
    <row r="109" spans="1:10" ht="23.25" x14ac:dyDescent="0.45">
      <c r="A109" s="24" t="s">
        <v>103</v>
      </c>
      <c r="B109" s="25"/>
      <c r="C109" s="26"/>
      <c r="D109" s="26" t="s">
        <v>104</v>
      </c>
      <c r="E109" s="27"/>
      <c r="F109" s="218">
        <v>0</v>
      </c>
      <c r="G109" s="223">
        <v>0</v>
      </c>
      <c r="H109" s="223">
        <v>0</v>
      </c>
      <c r="I109" s="223">
        <v>0</v>
      </c>
      <c r="J109" s="223">
        <f t="shared" si="3"/>
        <v>0</v>
      </c>
    </row>
    <row r="110" spans="1:10" ht="23.25" x14ac:dyDescent="0.45">
      <c r="A110" s="24" t="s">
        <v>105</v>
      </c>
      <c r="B110" s="25"/>
      <c r="C110" s="26"/>
      <c r="D110" s="26" t="s">
        <v>106</v>
      </c>
      <c r="E110" s="27"/>
      <c r="F110" s="218">
        <v>0</v>
      </c>
      <c r="G110" s="223">
        <v>0</v>
      </c>
      <c r="H110" s="223">
        <v>0</v>
      </c>
      <c r="I110" s="223">
        <v>0</v>
      </c>
      <c r="J110" s="223">
        <f t="shared" si="3"/>
        <v>0</v>
      </c>
    </row>
    <row r="111" spans="1:10" ht="23.25" x14ac:dyDescent="0.45">
      <c r="A111" s="24" t="s">
        <v>107</v>
      </c>
      <c r="B111" s="25"/>
      <c r="C111" s="26"/>
      <c r="D111" s="26" t="s">
        <v>108</v>
      </c>
      <c r="E111" s="27"/>
      <c r="F111" s="218">
        <v>0</v>
      </c>
      <c r="G111" s="223">
        <v>0</v>
      </c>
      <c r="H111" s="223">
        <v>0</v>
      </c>
      <c r="I111" s="223">
        <v>0</v>
      </c>
      <c r="J111" s="223">
        <f t="shared" si="3"/>
        <v>0</v>
      </c>
    </row>
    <row r="112" spans="1:10" ht="23.25" x14ac:dyDescent="0.45">
      <c r="A112" s="17"/>
      <c r="B112" s="34" t="s">
        <v>109</v>
      </c>
      <c r="C112" s="44"/>
      <c r="D112" s="44"/>
      <c r="E112" s="45"/>
      <c r="F112" s="45"/>
      <c r="G112" s="113">
        <v>0</v>
      </c>
      <c r="H112" s="113">
        <v>0</v>
      </c>
      <c r="I112" s="113">
        <v>0</v>
      </c>
      <c r="J112" s="113">
        <f t="shared" si="3"/>
        <v>0</v>
      </c>
    </row>
    <row r="113" spans="1:12" ht="23.25" x14ac:dyDescent="0.45">
      <c r="A113" s="24" t="s">
        <v>110</v>
      </c>
      <c r="B113" s="25"/>
      <c r="C113" s="26"/>
      <c r="D113" s="26" t="s">
        <v>111</v>
      </c>
      <c r="E113" s="27"/>
      <c r="F113" s="214">
        <v>0</v>
      </c>
      <c r="G113" s="221">
        <v>0</v>
      </c>
      <c r="H113" s="221">
        <v>0</v>
      </c>
      <c r="I113" s="214">
        <v>0</v>
      </c>
      <c r="J113" s="221">
        <f t="shared" si="3"/>
        <v>0</v>
      </c>
    </row>
    <row r="114" spans="1:12" ht="23.25" x14ac:dyDescent="0.45">
      <c r="A114" s="24" t="s">
        <v>112</v>
      </c>
      <c r="B114" s="25"/>
      <c r="C114" s="26"/>
      <c r="D114" s="26" t="s">
        <v>637</v>
      </c>
      <c r="E114" s="27"/>
      <c r="F114" s="214"/>
      <c r="G114" s="221">
        <v>0</v>
      </c>
      <c r="H114" s="221">
        <v>0</v>
      </c>
      <c r="I114" s="214"/>
      <c r="J114" s="221">
        <f t="shared" si="3"/>
        <v>0</v>
      </c>
    </row>
    <row r="115" spans="1:12" ht="23.25" x14ac:dyDescent="0.45">
      <c r="A115" s="24" t="s">
        <v>113</v>
      </c>
      <c r="B115" s="25"/>
      <c r="C115" s="26"/>
      <c r="D115" s="26" t="s">
        <v>638</v>
      </c>
      <c r="E115" s="27"/>
      <c r="F115" s="214"/>
      <c r="G115" s="221">
        <v>0</v>
      </c>
      <c r="H115" s="221">
        <v>0</v>
      </c>
      <c r="I115" s="191"/>
      <c r="J115" s="221">
        <f t="shared" si="3"/>
        <v>0</v>
      </c>
    </row>
    <row r="116" spans="1:12" ht="23.25" x14ac:dyDescent="0.45">
      <c r="A116" s="24" t="s">
        <v>114</v>
      </c>
      <c r="B116" s="25"/>
      <c r="C116" s="26"/>
      <c r="D116" s="26" t="s">
        <v>115</v>
      </c>
      <c r="E116" s="27"/>
      <c r="F116" s="214"/>
      <c r="G116" s="221">
        <v>0</v>
      </c>
      <c r="H116" s="221">
        <v>0</v>
      </c>
      <c r="I116" s="191"/>
      <c r="J116" s="221">
        <f t="shared" si="3"/>
        <v>0</v>
      </c>
    </row>
    <row r="117" spans="1:12" ht="23.25" x14ac:dyDescent="0.45">
      <c r="A117" s="24" t="s">
        <v>116</v>
      </c>
      <c r="B117" s="25"/>
      <c r="C117" s="26"/>
      <c r="D117" s="26" t="s">
        <v>581</v>
      </c>
      <c r="E117" s="27"/>
      <c r="F117" s="214"/>
      <c r="G117" s="221">
        <v>0</v>
      </c>
      <c r="H117" s="221">
        <v>0</v>
      </c>
      <c r="I117" s="191"/>
      <c r="J117" s="221">
        <f t="shared" si="3"/>
        <v>0</v>
      </c>
    </row>
    <row r="118" spans="1:12" ht="23.25" x14ac:dyDescent="0.45">
      <c r="A118" s="24" t="s">
        <v>117</v>
      </c>
      <c r="B118" s="25"/>
      <c r="C118" s="26"/>
      <c r="D118" s="26" t="s">
        <v>526</v>
      </c>
      <c r="E118" s="27"/>
      <c r="F118" s="214"/>
      <c r="G118" s="221">
        <v>0</v>
      </c>
      <c r="H118" s="221">
        <v>0</v>
      </c>
      <c r="I118" s="191"/>
      <c r="J118" s="221">
        <f t="shared" si="3"/>
        <v>0</v>
      </c>
    </row>
    <row r="119" spans="1:12" ht="23.25" x14ac:dyDescent="0.45">
      <c r="A119" s="24" t="s">
        <v>118</v>
      </c>
      <c r="B119" s="25"/>
      <c r="C119" s="26"/>
      <c r="D119" s="26" t="s">
        <v>119</v>
      </c>
      <c r="E119" s="27"/>
      <c r="F119" s="214">
        <v>116000</v>
      </c>
      <c r="G119" s="221">
        <v>120000</v>
      </c>
      <c r="H119" s="221">
        <v>40000</v>
      </c>
      <c r="I119" s="191">
        <v>42000</v>
      </c>
      <c r="J119" s="221">
        <f t="shared" si="3"/>
        <v>318000</v>
      </c>
    </row>
    <row r="120" spans="1:12" ht="23.25" x14ac:dyDescent="0.45">
      <c r="A120" s="91" t="s">
        <v>527</v>
      </c>
      <c r="B120" s="28"/>
      <c r="C120" s="29"/>
      <c r="D120" s="29" t="s">
        <v>528</v>
      </c>
      <c r="E120" s="30"/>
      <c r="F120" s="232"/>
      <c r="G120" s="221">
        <v>0</v>
      </c>
      <c r="H120" s="221">
        <v>0</v>
      </c>
      <c r="I120" s="221">
        <v>0</v>
      </c>
      <c r="J120" s="221">
        <f t="shared" si="3"/>
        <v>0</v>
      </c>
    </row>
    <row r="121" spans="1:12" ht="23.25" x14ac:dyDescent="0.45">
      <c r="A121" s="48" t="s">
        <v>529</v>
      </c>
      <c r="B121" s="31"/>
      <c r="C121" s="32"/>
      <c r="D121" s="32" t="s">
        <v>530</v>
      </c>
      <c r="E121" s="33"/>
      <c r="F121" s="233"/>
      <c r="G121" s="221">
        <v>0</v>
      </c>
      <c r="H121" s="221">
        <v>0</v>
      </c>
      <c r="I121" s="221">
        <v>0</v>
      </c>
      <c r="J121" s="221">
        <f t="shared" si="3"/>
        <v>0</v>
      </c>
    </row>
    <row r="122" spans="1:12" ht="23.25" x14ac:dyDescent="0.45">
      <c r="A122" s="48" t="s">
        <v>531</v>
      </c>
      <c r="B122" s="31"/>
      <c r="C122" s="32"/>
      <c r="D122" s="32" t="s">
        <v>582</v>
      </c>
      <c r="E122" s="33"/>
      <c r="F122" s="233"/>
      <c r="G122" s="221">
        <v>0</v>
      </c>
      <c r="H122" s="221">
        <v>0</v>
      </c>
      <c r="I122" s="221">
        <v>0</v>
      </c>
      <c r="J122" s="221">
        <f t="shared" si="3"/>
        <v>0</v>
      </c>
    </row>
    <row r="123" spans="1:12" ht="23.25" x14ac:dyDescent="0.45">
      <c r="A123" s="48" t="s">
        <v>532</v>
      </c>
      <c r="B123" s="31"/>
      <c r="C123" s="32"/>
      <c r="D123" s="32" t="s">
        <v>533</v>
      </c>
      <c r="E123" s="33"/>
      <c r="F123" s="233"/>
      <c r="G123" s="221">
        <v>0</v>
      </c>
      <c r="H123" s="221">
        <v>0</v>
      </c>
      <c r="I123" s="221">
        <v>0</v>
      </c>
      <c r="J123" s="221">
        <f t="shared" si="3"/>
        <v>0</v>
      </c>
    </row>
    <row r="124" spans="1:12" ht="23.25" x14ac:dyDescent="0.45">
      <c r="A124" s="48" t="s">
        <v>534</v>
      </c>
      <c r="B124" s="31"/>
      <c r="C124" s="32"/>
      <c r="D124" s="32" t="s">
        <v>583</v>
      </c>
      <c r="E124" s="33"/>
      <c r="F124" s="233"/>
      <c r="G124" s="221">
        <v>0</v>
      </c>
      <c r="H124" s="221">
        <v>0</v>
      </c>
      <c r="I124" s="221">
        <v>0</v>
      </c>
      <c r="J124" s="221">
        <f t="shared" si="3"/>
        <v>0</v>
      </c>
    </row>
    <row r="125" spans="1:12" ht="23.25" x14ac:dyDescent="0.45">
      <c r="A125" s="48" t="s">
        <v>535</v>
      </c>
      <c r="B125" s="31"/>
      <c r="C125" s="32"/>
      <c r="D125" s="32" t="s">
        <v>536</v>
      </c>
      <c r="E125" s="33"/>
      <c r="F125" s="233"/>
      <c r="G125" s="221">
        <v>0</v>
      </c>
      <c r="H125" s="221">
        <v>0</v>
      </c>
      <c r="I125" s="221">
        <v>0</v>
      </c>
      <c r="J125" s="221">
        <f t="shared" si="3"/>
        <v>0</v>
      </c>
    </row>
    <row r="126" spans="1:12" ht="23.25" x14ac:dyDescent="0.45">
      <c r="A126" s="48" t="s">
        <v>537</v>
      </c>
      <c r="B126" s="31"/>
      <c r="C126" s="32"/>
      <c r="D126" s="32" t="s">
        <v>584</v>
      </c>
      <c r="E126" s="33"/>
      <c r="F126" s="233"/>
      <c r="G126" s="221">
        <v>0</v>
      </c>
      <c r="H126" s="221">
        <v>0</v>
      </c>
      <c r="I126" s="221">
        <v>0</v>
      </c>
      <c r="J126" s="221">
        <f t="shared" si="3"/>
        <v>0</v>
      </c>
    </row>
    <row r="127" spans="1:12" ht="23.25" x14ac:dyDescent="0.45">
      <c r="A127" s="48" t="s">
        <v>120</v>
      </c>
      <c r="B127" s="49"/>
      <c r="C127" s="50"/>
      <c r="D127" s="51" t="s">
        <v>109</v>
      </c>
      <c r="E127" s="52"/>
      <c r="F127" s="233">
        <v>32000</v>
      </c>
      <c r="G127" s="221">
        <v>75000</v>
      </c>
      <c r="H127" s="221">
        <v>10000</v>
      </c>
      <c r="I127" s="234">
        <v>89000</v>
      </c>
      <c r="J127" s="221">
        <f t="shared" si="3"/>
        <v>206000</v>
      </c>
      <c r="K127" s="94"/>
    </row>
    <row r="128" spans="1:12" ht="23.25" x14ac:dyDescent="0.5">
      <c r="A128" s="92"/>
      <c r="B128" s="265" t="s">
        <v>679</v>
      </c>
      <c r="C128" s="266"/>
      <c r="D128" s="266"/>
      <c r="E128" s="267"/>
      <c r="F128" s="235">
        <f>SUM(F84:F127)</f>
        <v>494000</v>
      </c>
      <c r="G128" s="235">
        <f>SUM(G84:G127)</f>
        <v>365000</v>
      </c>
      <c r="H128" s="235">
        <f>SUM(H84:H127)</f>
        <v>1216000</v>
      </c>
      <c r="I128" s="235">
        <f>SUM(I84:I127)</f>
        <v>323000</v>
      </c>
      <c r="J128" s="235">
        <f>SUM(J84:J127)</f>
        <v>2398000</v>
      </c>
      <c r="K128" s="53">
        <v>2398000</v>
      </c>
      <c r="L128" s="237">
        <f>K128-J128</f>
        <v>0</v>
      </c>
    </row>
    <row r="129" spans="1:12" ht="23.25" x14ac:dyDescent="0.5">
      <c r="A129" s="93"/>
      <c r="B129" s="268" t="s">
        <v>121</v>
      </c>
      <c r="C129" s="269"/>
      <c r="D129" s="269"/>
      <c r="E129" s="270"/>
      <c r="F129" s="236">
        <f t="shared" ref="F129:I129" si="4">F18+F81+F128</f>
        <v>347380000</v>
      </c>
      <c r="G129" s="236">
        <f t="shared" si="4"/>
        <v>426209000</v>
      </c>
      <c r="H129" s="236">
        <f t="shared" si="4"/>
        <v>671886000</v>
      </c>
      <c r="I129" s="236">
        <f t="shared" si="4"/>
        <v>311656000</v>
      </c>
      <c r="J129" s="236">
        <f>J18+J81+J128</f>
        <v>1757131000</v>
      </c>
      <c r="K129" s="53">
        <v>1757131000</v>
      </c>
      <c r="L129" s="237">
        <f>K129-J129</f>
        <v>0</v>
      </c>
    </row>
  </sheetData>
  <mergeCells count="15">
    <mergeCell ref="R13:R14"/>
    <mergeCell ref="M9:N9"/>
    <mergeCell ref="M10:N10"/>
    <mergeCell ref="N12:O12"/>
    <mergeCell ref="P13:P14"/>
    <mergeCell ref="Q13:Q14"/>
    <mergeCell ref="B128:E128"/>
    <mergeCell ref="B129:E129"/>
    <mergeCell ref="A1:J1"/>
    <mergeCell ref="A2:J2"/>
    <mergeCell ref="B7:E7"/>
    <mergeCell ref="B6:E6"/>
    <mergeCell ref="B18:E18"/>
    <mergeCell ref="C60:E60"/>
    <mergeCell ref="B81:E81"/>
  </mergeCells>
  <phoneticPr fontId="0" type="noConversion"/>
  <printOptions horizontalCentered="1"/>
  <pageMargins left="0.39370078740157483" right="0.19685039370078741" top="0.27559055118110237" bottom="0.35433070866141736" header="0.23622047244094491" footer="0"/>
  <pageSetup paperSize="9" scale="75" orientation="landscape" r:id="rId1"/>
  <headerFooter alignWithMargins="0">
    <oddFooter>&amp;Rผงท.กงป.</oddFooter>
  </headerFooter>
  <rowBreaks count="4" manualBreakCount="4">
    <brk id="32" max="9" man="1"/>
    <brk id="57" max="9" man="1"/>
    <brk id="78" max="9" man="1"/>
    <brk id="99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CA2DC"/>
  </sheetPr>
  <dimension ref="A1:AM284"/>
  <sheetViews>
    <sheetView tabSelected="1" view="pageBreakPreview" zoomScale="80" zoomScaleSheetLayoutView="80" workbookViewId="0">
      <pane xSplit="5" ySplit="8" topLeftCell="L116" activePane="bottomRight" state="frozen"/>
      <selection pane="topRight" activeCell="F1" sqref="F1"/>
      <selection pane="bottomLeft" activeCell="A9" sqref="A9"/>
      <selection pane="bottomRight" activeCell="S124" sqref="S124"/>
    </sheetView>
  </sheetViews>
  <sheetFormatPr defaultRowHeight="22.5" x14ac:dyDescent="0.45"/>
  <cols>
    <col min="1" max="1" width="15.28515625" style="54" customWidth="1"/>
    <col min="2" max="2" width="5" style="54" customWidth="1"/>
    <col min="3" max="3" width="3.7109375" style="54" customWidth="1"/>
    <col min="4" max="4" width="9.140625" style="54"/>
    <col min="5" max="5" width="43" style="54" customWidth="1"/>
    <col min="6" max="6" width="17.28515625" style="188" customWidth="1"/>
    <col min="7" max="8" width="15" style="188" customWidth="1"/>
    <col min="9" max="9" width="15.7109375" style="188" customWidth="1"/>
    <col min="10" max="13" width="15" style="188" customWidth="1"/>
    <col min="14" max="14" width="16.7109375" style="188" customWidth="1"/>
    <col min="15" max="15" width="17.28515625" style="188" customWidth="1"/>
    <col min="16" max="16" width="17.85546875" style="188" customWidth="1"/>
    <col min="17" max="19" width="15" style="188" customWidth="1"/>
    <col min="20" max="20" width="16.7109375" style="188" customWidth="1"/>
    <col min="21" max="21" width="18.5703125" style="188" customWidth="1"/>
    <col min="22" max="24" width="15" style="188" customWidth="1"/>
    <col min="25" max="25" width="16.85546875" style="188" customWidth="1"/>
    <col min="26" max="26" width="18.7109375" style="188" customWidth="1"/>
    <col min="27" max="29" width="15" style="188" customWidth="1"/>
    <col min="30" max="30" width="18.7109375" style="188" customWidth="1"/>
    <col min="31" max="31" width="19.140625" style="188" customWidth="1"/>
    <col min="32" max="32" width="17" style="53" customWidth="1"/>
    <col min="33" max="33" width="15" style="188" customWidth="1"/>
    <col min="34" max="34" width="36.140625" style="54" customWidth="1"/>
    <col min="35" max="35" width="14.28515625" style="54" customWidth="1"/>
    <col min="36" max="36" width="16.42578125" style="54" customWidth="1"/>
    <col min="37" max="37" width="18.7109375" style="54" customWidth="1"/>
    <col min="38" max="38" width="16.140625" style="54" customWidth="1"/>
    <col min="39" max="39" width="19.7109375" style="54" customWidth="1"/>
    <col min="40" max="43" width="9.140625" style="54" customWidth="1"/>
    <col min="44" max="16384" width="9.140625" style="54"/>
  </cols>
  <sheetData>
    <row r="1" spans="1:39" ht="26.25" x14ac:dyDescent="0.55000000000000004">
      <c r="A1" s="271" t="s">
        <v>760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</row>
    <row r="2" spans="1:39" ht="26.25" x14ac:dyDescent="0.55000000000000004">
      <c r="A2" s="271" t="s">
        <v>457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</row>
    <row r="3" spans="1:39" ht="26.25" x14ac:dyDescent="0.55000000000000004">
      <c r="A3" s="2" t="s">
        <v>511</v>
      </c>
      <c r="B3" s="1" t="s">
        <v>761</v>
      </c>
      <c r="C3" s="2"/>
      <c r="D3" s="2"/>
      <c r="E3" s="2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245"/>
      <c r="AC3" s="95"/>
      <c r="AD3" s="95"/>
      <c r="AE3" s="192" t="s">
        <v>723</v>
      </c>
    </row>
    <row r="4" spans="1:39" ht="23.25" x14ac:dyDescent="0.5">
      <c r="C4" s="2"/>
      <c r="D4" s="2"/>
      <c r="E4" s="2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193" t="s">
        <v>456</v>
      </c>
    </row>
    <row r="5" spans="1:39" ht="23.25" x14ac:dyDescent="0.5">
      <c r="A5" s="2" t="s">
        <v>455</v>
      </c>
      <c r="B5" s="1" t="s">
        <v>451</v>
      </c>
      <c r="C5" s="55"/>
      <c r="D5" s="55"/>
      <c r="E5" s="55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194"/>
      <c r="AC5" s="194"/>
      <c r="AD5" s="194"/>
      <c r="AE5" s="194" t="s">
        <v>691</v>
      </c>
    </row>
    <row r="6" spans="1:39" ht="29.25" customHeight="1" x14ac:dyDescent="0.5">
      <c r="A6" s="57" t="s">
        <v>452</v>
      </c>
      <c r="B6" s="275" t="s">
        <v>453</v>
      </c>
      <c r="C6" s="276"/>
      <c r="D6" s="276"/>
      <c r="E6" s="277"/>
      <c r="F6" s="247"/>
      <c r="G6" s="247"/>
      <c r="H6" s="247"/>
      <c r="I6" s="247"/>
      <c r="J6" s="248"/>
      <c r="K6" s="247"/>
      <c r="L6" s="247"/>
      <c r="M6" s="247"/>
      <c r="N6" s="203" t="s">
        <v>465</v>
      </c>
      <c r="O6" s="249"/>
      <c r="P6" s="249"/>
      <c r="Q6" s="249"/>
      <c r="R6" s="249"/>
      <c r="S6" s="249"/>
      <c r="T6" s="203" t="s">
        <v>465</v>
      </c>
      <c r="U6" s="249"/>
      <c r="V6" s="249"/>
      <c r="W6" s="249"/>
      <c r="X6" s="249"/>
      <c r="Y6" s="203" t="s">
        <v>465</v>
      </c>
      <c r="Z6" s="249"/>
      <c r="AA6" s="249"/>
      <c r="AB6" s="249"/>
      <c r="AC6" s="249"/>
      <c r="AD6" s="203" t="s">
        <v>465</v>
      </c>
      <c r="AE6" s="195" t="s">
        <v>465</v>
      </c>
      <c r="AJ6" s="68"/>
    </row>
    <row r="7" spans="1:39" ht="28.5" customHeight="1" x14ac:dyDescent="0.5">
      <c r="A7" s="4" t="s">
        <v>0</v>
      </c>
      <c r="B7" s="272" t="s">
        <v>1</v>
      </c>
      <c r="C7" s="273"/>
      <c r="D7" s="273"/>
      <c r="E7" s="274"/>
      <c r="F7" s="196" t="s">
        <v>727</v>
      </c>
      <c r="G7" s="196" t="s">
        <v>762</v>
      </c>
      <c r="H7" s="196" t="s">
        <v>763</v>
      </c>
      <c r="I7" s="196" t="s">
        <v>764</v>
      </c>
      <c r="J7" s="250" t="s">
        <v>765</v>
      </c>
      <c r="K7" s="196" t="s">
        <v>766</v>
      </c>
      <c r="L7" s="196" t="s">
        <v>767</v>
      </c>
      <c r="M7" s="196" t="s">
        <v>768</v>
      </c>
      <c r="N7" s="204" t="s">
        <v>727</v>
      </c>
      <c r="O7" s="196" t="s">
        <v>728</v>
      </c>
      <c r="P7" s="196" t="s">
        <v>769</v>
      </c>
      <c r="Q7" s="196" t="s">
        <v>770</v>
      </c>
      <c r="R7" s="196" t="s">
        <v>771</v>
      </c>
      <c r="S7" s="196" t="s">
        <v>772</v>
      </c>
      <c r="T7" s="204" t="s">
        <v>728</v>
      </c>
      <c r="U7" s="196" t="s">
        <v>729</v>
      </c>
      <c r="V7" s="196" t="s">
        <v>785</v>
      </c>
      <c r="W7" s="196" t="s">
        <v>786</v>
      </c>
      <c r="X7" s="196" t="s">
        <v>787</v>
      </c>
      <c r="Y7" s="204" t="s">
        <v>729</v>
      </c>
      <c r="Z7" s="196" t="s">
        <v>730</v>
      </c>
      <c r="AA7" s="196" t="s">
        <v>788</v>
      </c>
      <c r="AB7" s="196" t="s">
        <v>789</v>
      </c>
      <c r="AC7" s="196" t="s">
        <v>790</v>
      </c>
      <c r="AD7" s="204" t="s">
        <v>730</v>
      </c>
      <c r="AE7" s="196" t="s">
        <v>791</v>
      </c>
    </row>
    <row r="8" spans="1:39" ht="21.75" customHeight="1" x14ac:dyDescent="0.5">
      <c r="A8" s="6"/>
      <c r="B8" s="7"/>
      <c r="C8" s="8"/>
      <c r="D8" s="8"/>
      <c r="E8" s="9"/>
      <c r="F8" s="197" t="s">
        <v>731</v>
      </c>
      <c r="G8" s="197" t="s">
        <v>773</v>
      </c>
      <c r="H8" s="197" t="s">
        <v>774</v>
      </c>
      <c r="I8" s="197" t="s">
        <v>775</v>
      </c>
      <c r="J8" s="251" t="s">
        <v>776</v>
      </c>
      <c r="K8" s="197" t="s">
        <v>777</v>
      </c>
      <c r="L8" s="197" t="s">
        <v>778</v>
      </c>
      <c r="M8" s="197" t="s">
        <v>779</v>
      </c>
      <c r="N8" s="205" t="s">
        <v>725</v>
      </c>
      <c r="O8" s="197" t="s">
        <v>732</v>
      </c>
      <c r="P8" s="197" t="s">
        <v>780</v>
      </c>
      <c r="Q8" s="197" t="s">
        <v>781</v>
      </c>
      <c r="R8" s="197" t="s">
        <v>782</v>
      </c>
      <c r="S8" s="197" t="s">
        <v>783</v>
      </c>
      <c r="T8" s="205" t="s">
        <v>784</v>
      </c>
      <c r="U8" s="197" t="s">
        <v>733</v>
      </c>
      <c r="V8" s="197" t="s">
        <v>792</v>
      </c>
      <c r="W8" s="197" t="s">
        <v>793</v>
      </c>
      <c r="X8" s="197" t="s">
        <v>794</v>
      </c>
      <c r="Y8" s="205" t="s">
        <v>795</v>
      </c>
      <c r="Z8" s="197" t="s">
        <v>734</v>
      </c>
      <c r="AA8" s="197" t="s">
        <v>796</v>
      </c>
      <c r="AB8" s="197" t="s">
        <v>797</v>
      </c>
      <c r="AC8" s="197" t="s">
        <v>798</v>
      </c>
      <c r="AD8" s="205" t="s">
        <v>799</v>
      </c>
      <c r="AE8" s="197" t="s">
        <v>800</v>
      </c>
    </row>
    <row r="9" spans="1:39" ht="24" x14ac:dyDescent="0.55000000000000004">
      <c r="A9" s="69"/>
      <c r="B9" s="59" t="s">
        <v>585</v>
      </c>
      <c r="C9" s="60"/>
      <c r="D9" s="59"/>
      <c r="E9" s="60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198"/>
      <c r="AC9" s="253"/>
      <c r="AD9" s="198"/>
      <c r="AE9" s="198"/>
      <c r="AH9" s="126" t="s">
        <v>736</v>
      </c>
      <c r="AI9" s="286" t="s">
        <v>0</v>
      </c>
      <c r="AJ9" s="287"/>
      <c r="AK9" s="291"/>
      <c r="AL9" s="292"/>
      <c r="AM9" s="293"/>
    </row>
    <row r="10" spans="1:39" ht="23.25" x14ac:dyDescent="0.5">
      <c r="A10" s="70"/>
      <c r="B10" s="61" t="s">
        <v>612</v>
      </c>
      <c r="C10" s="62"/>
      <c r="D10" s="63"/>
      <c r="E10" s="60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199"/>
      <c r="AC10" s="254"/>
      <c r="AD10" s="199"/>
      <c r="AE10" s="199"/>
      <c r="AH10" s="127"/>
      <c r="AI10" s="128" t="s">
        <v>737</v>
      </c>
      <c r="AJ10" s="128" t="s">
        <v>738</v>
      </c>
      <c r="AK10" s="152" t="s">
        <v>739</v>
      </c>
      <c r="AL10" s="152" t="s">
        <v>740</v>
      </c>
      <c r="AM10" s="152" t="s">
        <v>726</v>
      </c>
    </row>
    <row r="11" spans="1:39" ht="24" x14ac:dyDescent="0.55000000000000004">
      <c r="A11" s="58"/>
      <c r="B11" s="61"/>
      <c r="C11" s="64" t="s">
        <v>122</v>
      </c>
      <c r="D11" s="59"/>
      <c r="E11" s="60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55"/>
      <c r="Y11" s="255"/>
      <c r="Z11" s="255"/>
      <c r="AA11" s="255"/>
      <c r="AB11" s="200"/>
      <c r="AC11" s="256"/>
      <c r="AD11" s="200"/>
      <c r="AE11" s="200"/>
      <c r="AH11" s="129" t="s">
        <v>741</v>
      </c>
      <c r="AI11" s="130"/>
      <c r="AJ11" s="131"/>
      <c r="AK11" s="153"/>
      <c r="AL11" s="154"/>
      <c r="AM11" s="154"/>
    </row>
    <row r="12" spans="1:39" ht="24" x14ac:dyDescent="0.55000000000000004">
      <c r="A12" s="24" t="s">
        <v>123</v>
      </c>
      <c r="B12" s="71"/>
      <c r="C12" s="66"/>
      <c r="D12" s="66" t="s">
        <v>639</v>
      </c>
      <c r="E12" s="67"/>
      <c r="F12" s="263">
        <v>243488000</v>
      </c>
      <c r="G12" s="186"/>
      <c r="H12" s="186"/>
      <c r="I12" s="186"/>
      <c r="J12" s="186"/>
      <c r="K12" s="186"/>
      <c r="L12" s="186"/>
      <c r="M12" s="186"/>
      <c r="N12" s="186">
        <f>SUM(F12:M12)</f>
        <v>243488000</v>
      </c>
      <c r="O12" s="186">
        <v>395982000</v>
      </c>
      <c r="P12" s="186"/>
      <c r="Q12" s="186"/>
      <c r="R12" s="186"/>
      <c r="S12" s="186"/>
      <c r="T12" s="186">
        <f>SUM(O12:S12)</f>
        <v>395982000</v>
      </c>
      <c r="U12" s="186">
        <v>604813000</v>
      </c>
      <c r="V12" s="186"/>
      <c r="W12" s="186"/>
      <c r="X12" s="186"/>
      <c r="Y12" s="186">
        <f>SUM(U12:X12)</f>
        <v>604813000</v>
      </c>
      <c r="Z12" s="186">
        <v>230510000</v>
      </c>
      <c r="AA12" s="186"/>
      <c r="AB12" s="200"/>
      <c r="AC12" s="200"/>
      <c r="AD12" s="200">
        <f>SUM(Z12:AC12)</f>
        <v>230510000</v>
      </c>
      <c r="AE12" s="200">
        <f>N12+T12+Y12+AD12</f>
        <v>1474793000</v>
      </c>
      <c r="AH12" s="132" t="s">
        <v>742</v>
      </c>
      <c r="AI12" s="133" t="s">
        <v>3</v>
      </c>
      <c r="AJ12" s="134" t="s">
        <v>469</v>
      </c>
      <c r="AK12" s="135">
        <v>1687066000</v>
      </c>
      <c r="AL12" s="155"/>
      <c r="AM12" s="155"/>
    </row>
    <row r="13" spans="1:39" ht="24" x14ac:dyDescent="0.55000000000000004">
      <c r="A13" s="24" t="s">
        <v>459</v>
      </c>
      <c r="B13" s="71"/>
      <c r="C13" s="66"/>
      <c r="D13" s="66" t="s">
        <v>640</v>
      </c>
      <c r="E13" s="67"/>
      <c r="F13" s="186"/>
      <c r="G13" s="186"/>
      <c r="H13" s="186"/>
      <c r="I13" s="186"/>
      <c r="J13" s="186"/>
      <c r="K13" s="186"/>
      <c r="L13" s="186"/>
      <c r="M13" s="186"/>
      <c r="N13" s="186">
        <f t="shared" ref="N13:N76" si="0">SUM(F13:M13)</f>
        <v>0</v>
      </c>
      <c r="O13" s="186"/>
      <c r="P13" s="186"/>
      <c r="Q13" s="186"/>
      <c r="R13" s="186"/>
      <c r="S13" s="186"/>
      <c r="T13" s="186">
        <f t="shared" ref="T13:T76" si="1">SUM(O13:S13)</f>
        <v>0</v>
      </c>
      <c r="U13" s="186"/>
      <c r="V13" s="186"/>
      <c r="W13" s="186"/>
      <c r="X13" s="186"/>
      <c r="Y13" s="186">
        <f t="shared" ref="Y13:Y76" si="2">SUM(U13:X13)</f>
        <v>0</v>
      </c>
      <c r="Z13" s="186"/>
      <c r="AA13" s="186"/>
      <c r="AB13" s="200"/>
      <c r="AC13" s="200"/>
      <c r="AD13" s="200">
        <f t="shared" ref="AD13:AD76" si="3">SUM(Z13:AC13)</f>
        <v>0</v>
      </c>
      <c r="AE13" s="200">
        <f t="shared" ref="AE13:AE76" si="4">N13+T13+Y13+AD13</f>
        <v>0</v>
      </c>
      <c r="AH13" s="132" t="s">
        <v>743</v>
      </c>
      <c r="AI13" s="133" t="s">
        <v>50</v>
      </c>
      <c r="AJ13" s="137" t="s">
        <v>52</v>
      </c>
      <c r="AK13" s="135">
        <v>13631000</v>
      </c>
      <c r="AL13" s="155"/>
      <c r="AM13" s="155"/>
    </row>
    <row r="14" spans="1:39" ht="24" x14ac:dyDescent="0.55000000000000004">
      <c r="A14" s="24" t="s">
        <v>478</v>
      </c>
      <c r="B14" s="71"/>
      <c r="C14" s="66"/>
      <c r="D14" s="66" t="s">
        <v>641</v>
      </c>
      <c r="E14" s="67"/>
      <c r="F14" s="186"/>
      <c r="G14" s="186"/>
      <c r="H14" s="186"/>
      <c r="I14" s="186"/>
      <c r="J14" s="186"/>
      <c r="K14" s="186"/>
      <c r="L14" s="186"/>
      <c r="M14" s="186"/>
      <c r="N14" s="186">
        <f t="shared" si="0"/>
        <v>0</v>
      </c>
      <c r="O14" s="186"/>
      <c r="P14" s="186"/>
      <c r="Q14" s="186"/>
      <c r="R14" s="186"/>
      <c r="S14" s="186"/>
      <c r="T14" s="186">
        <f t="shared" si="1"/>
        <v>0</v>
      </c>
      <c r="U14" s="186"/>
      <c r="V14" s="186"/>
      <c r="W14" s="186"/>
      <c r="X14" s="186"/>
      <c r="Y14" s="186">
        <f t="shared" si="2"/>
        <v>0</v>
      </c>
      <c r="Z14" s="186"/>
      <c r="AA14" s="186"/>
      <c r="AB14" s="200"/>
      <c r="AC14" s="200"/>
      <c r="AD14" s="200">
        <f t="shared" si="3"/>
        <v>0</v>
      </c>
      <c r="AE14" s="200">
        <f t="shared" si="4"/>
        <v>0</v>
      </c>
      <c r="AH14" s="132" t="s">
        <v>744</v>
      </c>
      <c r="AI14" s="133" t="s">
        <v>46</v>
      </c>
      <c r="AJ14" s="137" t="s">
        <v>519</v>
      </c>
      <c r="AK14" s="135">
        <v>20049000</v>
      </c>
      <c r="AL14" s="155"/>
      <c r="AM14" s="155"/>
    </row>
    <row r="15" spans="1:39" ht="24" x14ac:dyDescent="0.55000000000000004">
      <c r="A15" s="24" t="s">
        <v>460</v>
      </c>
      <c r="B15" s="71"/>
      <c r="C15" s="66"/>
      <c r="D15" s="66" t="s">
        <v>642</v>
      </c>
      <c r="E15" s="67"/>
      <c r="F15" s="186"/>
      <c r="G15" s="186"/>
      <c r="H15" s="186"/>
      <c r="I15" s="186"/>
      <c r="J15" s="186"/>
      <c r="K15" s="186"/>
      <c r="L15" s="186"/>
      <c r="M15" s="186"/>
      <c r="N15" s="186">
        <f t="shared" si="0"/>
        <v>0</v>
      </c>
      <c r="O15" s="186"/>
      <c r="P15" s="186"/>
      <c r="Q15" s="186"/>
      <c r="R15" s="186"/>
      <c r="S15" s="186"/>
      <c r="T15" s="186">
        <f t="shared" si="1"/>
        <v>0</v>
      </c>
      <c r="U15" s="186"/>
      <c r="V15" s="186"/>
      <c r="W15" s="186"/>
      <c r="X15" s="186"/>
      <c r="Y15" s="186">
        <f t="shared" si="2"/>
        <v>0</v>
      </c>
      <c r="Z15" s="186"/>
      <c r="AA15" s="186"/>
      <c r="AB15" s="200"/>
      <c r="AC15" s="200"/>
      <c r="AD15" s="200">
        <f t="shared" si="3"/>
        <v>0</v>
      </c>
      <c r="AE15" s="200">
        <f t="shared" si="4"/>
        <v>0</v>
      </c>
      <c r="AH15" s="132" t="s">
        <v>745</v>
      </c>
      <c r="AI15" s="133" t="s">
        <v>6</v>
      </c>
      <c r="AJ15" s="137" t="s">
        <v>67</v>
      </c>
      <c r="AK15" s="135">
        <v>33987000</v>
      </c>
      <c r="AL15" s="155"/>
      <c r="AM15" s="155"/>
    </row>
    <row r="16" spans="1:39" ht="24" x14ac:dyDescent="0.55000000000000004">
      <c r="A16" s="24" t="s">
        <v>479</v>
      </c>
      <c r="B16" s="71"/>
      <c r="C16" s="66"/>
      <c r="D16" s="66" t="s">
        <v>643</v>
      </c>
      <c r="E16" s="67"/>
      <c r="F16" s="186"/>
      <c r="G16" s="186"/>
      <c r="H16" s="186"/>
      <c r="I16" s="186"/>
      <c r="J16" s="186"/>
      <c r="K16" s="186"/>
      <c r="L16" s="186"/>
      <c r="M16" s="186"/>
      <c r="N16" s="186">
        <f t="shared" si="0"/>
        <v>0</v>
      </c>
      <c r="O16" s="186"/>
      <c r="P16" s="186"/>
      <c r="Q16" s="186"/>
      <c r="R16" s="186"/>
      <c r="S16" s="186"/>
      <c r="T16" s="186">
        <f t="shared" si="1"/>
        <v>0</v>
      </c>
      <c r="U16" s="186"/>
      <c r="V16" s="186"/>
      <c r="W16" s="186"/>
      <c r="X16" s="186"/>
      <c r="Y16" s="186">
        <f t="shared" si="2"/>
        <v>0</v>
      </c>
      <c r="Z16" s="186"/>
      <c r="AA16" s="186"/>
      <c r="AB16" s="200"/>
      <c r="AC16" s="200"/>
      <c r="AD16" s="200">
        <f t="shared" si="3"/>
        <v>0</v>
      </c>
      <c r="AE16" s="200">
        <f t="shared" si="4"/>
        <v>0</v>
      </c>
      <c r="AH16" s="132" t="s">
        <v>746</v>
      </c>
      <c r="AI16" s="133"/>
      <c r="AJ16" s="137"/>
      <c r="AK16" s="135"/>
      <c r="AL16" s="155"/>
      <c r="AM16" s="155"/>
    </row>
    <row r="17" spans="1:39" ht="24" x14ac:dyDescent="0.55000000000000004">
      <c r="A17" s="24" t="s">
        <v>550</v>
      </c>
      <c r="B17" s="71"/>
      <c r="C17" s="66"/>
      <c r="D17" s="66" t="s">
        <v>654</v>
      </c>
      <c r="E17" s="67"/>
      <c r="F17" s="186"/>
      <c r="G17" s="186"/>
      <c r="H17" s="186"/>
      <c r="I17" s="186"/>
      <c r="J17" s="186"/>
      <c r="K17" s="186"/>
      <c r="L17" s="186"/>
      <c r="M17" s="186"/>
      <c r="N17" s="186">
        <f t="shared" si="0"/>
        <v>0</v>
      </c>
      <c r="O17" s="186"/>
      <c r="P17" s="186"/>
      <c r="Q17" s="186"/>
      <c r="R17" s="186"/>
      <c r="S17" s="186"/>
      <c r="T17" s="186">
        <f t="shared" si="1"/>
        <v>0</v>
      </c>
      <c r="U17" s="186"/>
      <c r="V17" s="186"/>
      <c r="W17" s="186"/>
      <c r="X17" s="186"/>
      <c r="Y17" s="186">
        <f t="shared" si="2"/>
        <v>0</v>
      </c>
      <c r="Z17" s="186"/>
      <c r="AA17" s="186"/>
      <c r="AB17" s="200"/>
      <c r="AC17" s="200"/>
      <c r="AD17" s="200">
        <f t="shared" si="3"/>
        <v>0</v>
      </c>
      <c r="AE17" s="200">
        <f t="shared" si="4"/>
        <v>0</v>
      </c>
      <c r="AH17" s="132" t="s">
        <v>747</v>
      </c>
      <c r="AI17" s="133" t="s">
        <v>71</v>
      </c>
      <c r="AJ17" s="137" t="s">
        <v>120</v>
      </c>
      <c r="AK17" s="135">
        <v>2398000</v>
      </c>
      <c r="AL17" s="155"/>
      <c r="AM17" s="155"/>
    </row>
    <row r="18" spans="1:39" ht="23.25" x14ac:dyDescent="0.5">
      <c r="A18" s="24" t="s">
        <v>647</v>
      </c>
      <c r="B18" s="71"/>
      <c r="C18" s="66"/>
      <c r="D18" s="66" t="s">
        <v>648</v>
      </c>
      <c r="E18" s="67"/>
      <c r="F18" s="186"/>
      <c r="G18" s="186"/>
      <c r="H18" s="186"/>
      <c r="I18" s="186"/>
      <c r="J18" s="186"/>
      <c r="K18" s="186"/>
      <c r="L18" s="186"/>
      <c r="M18" s="186"/>
      <c r="N18" s="186">
        <f t="shared" si="0"/>
        <v>0</v>
      </c>
      <c r="O18" s="186"/>
      <c r="P18" s="186"/>
      <c r="Q18" s="186"/>
      <c r="R18" s="186"/>
      <c r="S18" s="186"/>
      <c r="T18" s="186">
        <f t="shared" si="1"/>
        <v>0</v>
      </c>
      <c r="U18" s="186"/>
      <c r="V18" s="186"/>
      <c r="W18" s="186"/>
      <c r="X18" s="186"/>
      <c r="Y18" s="186">
        <f t="shared" si="2"/>
        <v>0</v>
      </c>
      <c r="Z18" s="186"/>
      <c r="AA18" s="186"/>
      <c r="AB18" s="200"/>
      <c r="AC18" s="200"/>
      <c r="AD18" s="200">
        <f t="shared" si="3"/>
        <v>0</v>
      </c>
      <c r="AE18" s="200">
        <f t="shared" si="4"/>
        <v>0</v>
      </c>
      <c r="AH18" s="138" t="s">
        <v>748</v>
      </c>
      <c r="AI18" s="139"/>
      <c r="AJ18" s="140"/>
      <c r="AK18" s="166">
        <f>SUM(AK12:AK17)</f>
        <v>1757131000</v>
      </c>
      <c r="AL18" s="240"/>
      <c r="AM18" s="240"/>
    </row>
    <row r="19" spans="1:39" ht="24" x14ac:dyDescent="0.55000000000000004">
      <c r="A19" s="24" t="s">
        <v>655</v>
      </c>
      <c r="B19" s="71"/>
      <c r="C19" s="66"/>
      <c r="D19" s="66" t="s">
        <v>656</v>
      </c>
      <c r="E19" s="67"/>
      <c r="F19" s="186"/>
      <c r="G19" s="186"/>
      <c r="H19" s="186"/>
      <c r="I19" s="186"/>
      <c r="J19" s="186"/>
      <c r="K19" s="186"/>
      <c r="L19" s="186"/>
      <c r="M19" s="186"/>
      <c r="N19" s="186">
        <f t="shared" si="0"/>
        <v>0</v>
      </c>
      <c r="O19" s="186"/>
      <c r="P19" s="186"/>
      <c r="Q19" s="186"/>
      <c r="R19" s="186"/>
      <c r="S19" s="186"/>
      <c r="T19" s="186">
        <f t="shared" si="1"/>
        <v>0</v>
      </c>
      <c r="U19" s="186"/>
      <c r="V19" s="186"/>
      <c r="W19" s="186"/>
      <c r="X19" s="186"/>
      <c r="Y19" s="186">
        <f t="shared" si="2"/>
        <v>0</v>
      </c>
      <c r="Z19" s="186"/>
      <c r="AA19" s="186"/>
      <c r="AB19" s="200"/>
      <c r="AC19" s="200"/>
      <c r="AD19" s="200">
        <f t="shared" si="3"/>
        <v>0</v>
      </c>
      <c r="AE19" s="200">
        <f t="shared" si="4"/>
        <v>0</v>
      </c>
      <c r="AH19" s="142" t="s">
        <v>464</v>
      </c>
      <c r="AI19" s="143"/>
      <c r="AJ19" s="144"/>
      <c r="AK19" s="167"/>
      <c r="AL19" s="240"/>
      <c r="AM19" s="240"/>
    </row>
    <row r="20" spans="1:39" ht="23.25" x14ac:dyDescent="0.5">
      <c r="A20" s="24" t="s">
        <v>657</v>
      </c>
      <c r="B20" s="71"/>
      <c r="C20" s="66"/>
      <c r="D20" s="66" t="s">
        <v>658</v>
      </c>
      <c r="E20" s="67"/>
      <c r="F20" s="186"/>
      <c r="G20" s="186"/>
      <c r="H20" s="186"/>
      <c r="I20" s="186"/>
      <c r="J20" s="186"/>
      <c r="K20" s="186"/>
      <c r="L20" s="186"/>
      <c r="M20" s="186"/>
      <c r="N20" s="186">
        <f t="shared" si="0"/>
        <v>0</v>
      </c>
      <c r="O20" s="186"/>
      <c r="P20" s="186"/>
      <c r="Q20" s="186"/>
      <c r="R20" s="186"/>
      <c r="S20" s="186"/>
      <c r="T20" s="186">
        <f t="shared" si="1"/>
        <v>0</v>
      </c>
      <c r="U20" s="186"/>
      <c r="V20" s="186"/>
      <c r="W20" s="186"/>
      <c r="X20" s="186"/>
      <c r="Y20" s="186">
        <f t="shared" si="2"/>
        <v>0</v>
      </c>
      <c r="Z20" s="186"/>
      <c r="AA20" s="186"/>
      <c r="AB20" s="200"/>
      <c r="AC20" s="200"/>
      <c r="AD20" s="200">
        <f t="shared" si="3"/>
        <v>0</v>
      </c>
      <c r="AE20" s="200">
        <f t="shared" si="4"/>
        <v>0</v>
      </c>
      <c r="AH20" s="145" t="s">
        <v>749</v>
      </c>
      <c r="AI20" s="146" t="s">
        <v>123</v>
      </c>
      <c r="AJ20" s="147" t="s">
        <v>482</v>
      </c>
      <c r="AK20" s="168">
        <v>1474793000</v>
      </c>
      <c r="AL20" s="168">
        <f>AE12</f>
        <v>1474793000</v>
      </c>
      <c r="AM20" s="168">
        <f>AK20-AL20</f>
        <v>0</v>
      </c>
    </row>
    <row r="21" spans="1:39" ht="23.25" x14ac:dyDescent="0.5">
      <c r="A21" s="24" t="s">
        <v>659</v>
      </c>
      <c r="B21" s="71"/>
      <c r="C21" s="66"/>
      <c r="D21" s="66" t="s">
        <v>660</v>
      </c>
      <c r="E21" s="67"/>
      <c r="F21" s="186"/>
      <c r="G21" s="186"/>
      <c r="H21" s="186"/>
      <c r="I21" s="186"/>
      <c r="J21" s="186"/>
      <c r="K21" s="186"/>
      <c r="L21" s="186"/>
      <c r="M21" s="186"/>
      <c r="N21" s="186">
        <f t="shared" si="0"/>
        <v>0</v>
      </c>
      <c r="O21" s="186"/>
      <c r="P21" s="186"/>
      <c r="Q21" s="186"/>
      <c r="R21" s="186"/>
      <c r="S21" s="186"/>
      <c r="T21" s="186">
        <f t="shared" si="1"/>
        <v>0</v>
      </c>
      <c r="U21" s="186"/>
      <c r="V21" s="186"/>
      <c r="W21" s="186"/>
      <c r="X21" s="186"/>
      <c r="Y21" s="186">
        <f t="shared" si="2"/>
        <v>0</v>
      </c>
      <c r="Z21" s="186"/>
      <c r="AA21" s="186"/>
      <c r="AB21" s="200"/>
      <c r="AC21" s="200"/>
      <c r="AD21" s="200">
        <f t="shared" si="3"/>
        <v>0</v>
      </c>
      <c r="AE21" s="200">
        <f t="shared" si="4"/>
        <v>0</v>
      </c>
      <c r="AH21" s="145" t="s">
        <v>750</v>
      </c>
      <c r="AI21" s="146" t="s">
        <v>129</v>
      </c>
      <c r="AJ21" s="147" t="s">
        <v>553</v>
      </c>
      <c r="AK21" s="168">
        <f>88114000+350000</f>
        <v>88464000</v>
      </c>
      <c r="AL21" s="168">
        <f>SUM(AE32:AE84)</f>
        <v>88463999.999999985</v>
      </c>
      <c r="AM21" s="168">
        <f t="shared" ref="AM21:AM26" si="5">AK21-AL21</f>
        <v>0</v>
      </c>
    </row>
    <row r="22" spans="1:39" ht="23.25" x14ac:dyDescent="0.5">
      <c r="A22" s="24" t="s">
        <v>661</v>
      </c>
      <c r="B22" s="71"/>
      <c r="C22" s="66"/>
      <c r="D22" s="66" t="s">
        <v>662</v>
      </c>
      <c r="E22" s="67"/>
      <c r="F22" s="186"/>
      <c r="G22" s="186"/>
      <c r="H22" s="186"/>
      <c r="I22" s="186"/>
      <c r="J22" s="186"/>
      <c r="K22" s="186"/>
      <c r="L22" s="186"/>
      <c r="M22" s="186"/>
      <c r="N22" s="186">
        <f t="shared" si="0"/>
        <v>0</v>
      </c>
      <c r="O22" s="186"/>
      <c r="P22" s="186"/>
      <c r="Q22" s="186"/>
      <c r="R22" s="186"/>
      <c r="S22" s="186"/>
      <c r="T22" s="186">
        <f t="shared" si="1"/>
        <v>0</v>
      </c>
      <c r="U22" s="186"/>
      <c r="V22" s="186"/>
      <c r="W22" s="186"/>
      <c r="X22" s="186"/>
      <c r="Y22" s="186">
        <f t="shared" si="2"/>
        <v>0</v>
      </c>
      <c r="Z22" s="186"/>
      <c r="AA22" s="186"/>
      <c r="AB22" s="200"/>
      <c r="AC22" s="200"/>
      <c r="AD22" s="200">
        <f t="shared" si="3"/>
        <v>0</v>
      </c>
      <c r="AE22" s="200">
        <f t="shared" si="4"/>
        <v>0</v>
      </c>
      <c r="AH22" s="145" t="s">
        <v>751</v>
      </c>
      <c r="AI22" s="146" t="s">
        <v>196</v>
      </c>
      <c r="AJ22" s="147" t="s">
        <v>377</v>
      </c>
      <c r="AK22" s="168">
        <v>44810000</v>
      </c>
      <c r="AL22" s="168">
        <f>SUM(AE88:AE232)-AE123-AE177</f>
        <v>44810000</v>
      </c>
      <c r="AM22" s="168">
        <f t="shared" si="5"/>
        <v>0</v>
      </c>
    </row>
    <row r="23" spans="1:39" ht="23.25" x14ac:dyDescent="0.5">
      <c r="A23" s="24"/>
      <c r="B23" s="65"/>
      <c r="C23" s="62" t="s">
        <v>586</v>
      </c>
      <c r="D23" s="66"/>
      <c r="E23" s="67"/>
      <c r="F23" s="186"/>
      <c r="G23" s="186"/>
      <c r="H23" s="186"/>
      <c r="I23" s="186"/>
      <c r="J23" s="186"/>
      <c r="K23" s="186"/>
      <c r="L23" s="186"/>
      <c r="M23" s="186"/>
      <c r="N23" s="186">
        <f t="shared" si="0"/>
        <v>0</v>
      </c>
      <c r="O23" s="186"/>
      <c r="P23" s="186"/>
      <c r="Q23" s="186"/>
      <c r="R23" s="186"/>
      <c r="S23" s="186"/>
      <c r="T23" s="186">
        <f t="shared" si="1"/>
        <v>0</v>
      </c>
      <c r="U23" s="186"/>
      <c r="V23" s="186"/>
      <c r="W23" s="186"/>
      <c r="X23" s="186"/>
      <c r="Y23" s="186">
        <f t="shared" si="2"/>
        <v>0</v>
      </c>
      <c r="Z23" s="186"/>
      <c r="AA23" s="186"/>
      <c r="AB23" s="200"/>
      <c r="AC23" s="200"/>
      <c r="AD23" s="200">
        <f t="shared" si="3"/>
        <v>0</v>
      </c>
      <c r="AE23" s="200">
        <f t="shared" si="4"/>
        <v>0</v>
      </c>
      <c r="AH23" s="145" t="s">
        <v>752</v>
      </c>
      <c r="AI23" s="146"/>
      <c r="AJ23" s="147"/>
      <c r="AK23" s="168"/>
      <c r="AL23" s="168"/>
      <c r="AM23" s="168">
        <f t="shared" si="5"/>
        <v>0</v>
      </c>
    </row>
    <row r="24" spans="1:39" ht="23.25" x14ac:dyDescent="0.5">
      <c r="A24" s="24" t="s">
        <v>124</v>
      </c>
      <c r="B24" s="71"/>
      <c r="C24" s="66"/>
      <c r="D24" s="66" t="s">
        <v>480</v>
      </c>
      <c r="E24" s="67"/>
      <c r="F24" s="186"/>
      <c r="G24" s="186"/>
      <c r="H24" s="186"/>
      <c r="I24" s="186"/>
      <c r="J24" s="186"/>
      <c r="K24" s="186"/>
      <c r="L24" s="186"/>
      <c r="M24" s="186"/>
      <c r="N24" s="186">
        <f t="shared" si="0"/>
        <v>0</v>
      </c>
      <c r="O24" s="186"/>
      <c r="P24" s="186"/>
      <c r="Q24" s="186"/>
      <c r="R24" s="186"/>
      <c r="S24" s="186"/>
      <c r="T24" s="186">
        <f t="shared" si="1"/>
        <v>0</v>
      </c>
      <c r="U24" s="186"/>
      <c r="V24" s="186"/>
      <c r="W24" s="186"/>
      <c r="X24" s="186"/>
      <c r="Y24" s="186">
        <f t="shared" si="2"/>
        <v>0</v>
      </c>
      <c r="Z24" s="186"/>
      <c r="AA24" s="186"/>
      <c r="AB24" s="200"/>
      <c r="AC24" s="200"/>
      <c r="AD24" s="200">
        <f t="shared" si="3"/>
        <v>0</v>
      </c>
      <c r="AE24" s="200">
        <f t="shared" si="4"/>
        <v>0</v>
      </c>
      <c r="AH24" s="145" t="s">
        <v>801</v>
      </c>
      <c r="AI24" s="146" t="s">
        <v>236</v>
      </c>
      <c r="AJ24" s="147"/>
      <c r="AK24" s="168">
        <v>545000</v>
      </c>
      <c r="AL24" s="242">
        <f>AE123</f>
        <v>545000</v>
      </c>
      <c r="AM24" s="168">
        <f t="shared" si="5"/>
        <v>0</v>
      </c>
    </row>
    <row r="25" spans="1:39" ht="23.25" x14ac:dyDescent="0.5">
      <c r="A25" s="24" t="s">
        <v>125</v>
      </c>
      <c r="B25" s="71"/>
      <c r="C25" s="66"/>
      <c r="D25" s="66" t="s">
        <v>481</v>
      </c>
      <c r="E25" s="67"/>
      <c r="F25" s="186"/>
      <c r="G25" s="186"/>
      <c r="H25" s="186"/>
      <c r="I25" s="186"/>
      <c r="J25" s="186"/>
      <c r="K25" s="186"/>
      <c r="L25" s="186"/>
      <c r="M25" s="186"/>
      <c r="N25" s="186">
        <f t="shared" si="0"/>
        <v>0</v>
      </c>
      <c r="O25" s="186"/>
      <c r="P25" s="186"/>
      <c r="Q25" s="186"/>
      <c r="R25" s="186"/>
      <c r="S25" s="186"/>
      <c r="T25" s="186">
        <f t="shared" si="1"/>
        <v>0</v>
      </c>
      <c r="U25" s="186"/>
      <c r="V25" s="186"/>
      <c r="W25" s="186"/>
      <c r="X25" s="186"/>
      <c r="Y25" s="186">
        <f t="shared" si="2"/>
        <v>0</v>
      </c>
      <c r="Z25" s="186"/>
      <c r="AA25" s="186"/>
      <c r="AB25" s="200"/>
      <c r="AC25" s="200"/>
      <c r="AD25" s="200">
        <f t="shared" si="3"/>
        <v>0</v>
      </c>
      <c r="AE25" s="200">
        <f t="shared" si="4"/>
        <v>0</v>
      </c>
      <c r="AH25" s="145" t="s">
        <v>753</v>
      </c>
      <c r="AI25" s="146" t="s">
        <v>302</v>
      </c>
      <c r="AJ25" s="147" t="s">
        <v>615</v>
      </c>
      <c r="AK25" s="168">
        <v>16006000</v>
      </c>
      <c r="AL25" s="243">
        <f>AE177</f>
        <v>16006000</v>
      </c>
      <c r="AM25" s="168">
        <f t="shared" si="5"/>
        <v>0</v>
      </c>
    </row>
    <row r="26" spans="1:39" ht="23.25" x14ac:dyDescent="0.5">
      <c r="A26" s="24"/>
      <c r="B26" s="65"/>
      <c r="C26" s="62" t="s">
        <v>587</v>
      </c>
      <c r="D26" s="66"/>
      <c r="E26" s="67"/>
      <c r="F26" s="186"/>
      <c r="G26" s="186"/>
      <c r="H26" s="186"/>
      <c r="I26" s="186"/>
      <c r="J26" s="186"/>
      <c r="K26" s="186"/>
      <c r="L26" s="186"/>
      <c r="M26" s="186"/>
      <c r="N26" s="186">
        <f t="shared" si="0"/>
        <v>0</v>
      </c>
      <c r="O26" s="186"/>
      <c r="P26" s="186"/>
      <c r="Q26" s="186"/>
      <c r="R26" s="186"/>
      <c r="S26" s="186"/>
      <c r="T26" s="186">
        <f t="shared" si="1"/>
        <v>0</v>
      </c>
      <c r="U26" s="186"/>
      <c r="V26" s="186"/>
      <c r="W26" s="186"/>
      <c r="X26" s="186"/>
      <c r="Y26" s="186">
        <f t="shared" si="2"/>
        <v>0</v>
      </c>
      <c r="Z26" s="186"/>
      <c r="AA26" s="186"/>
      <c r="AB26" s="200"/>
      <c r="AC26" s="200"/>
      <c r="AD26" s="200">
        <f t="shared" si="3"/>
        <v>0</v>
      </c>
      <c r="AE26" s="200">
        <f t="shared" si="4"/>
        <v>0</v>
      </c>
      <c r="AH26" s="157" t="s">
        <v>754</v>
      </c>
      <c r="AI26" s="158" t="s">
        <v>380</v>
      </c>
      <c r="AJ26" s="159" t="s">
        <v>558</v>
      </c>
      <c r="AK26" s="168">
        <v>94330000</v>
      </c>
      <c r="AL26" s="168">
        <f>SUM(AE235:AE283)</f>
        <v>94330000</v>
      </c>
      <c r="AM26" s="168">
        <f t="shared" si="5"/>
        <v>0</v>
      </c>
    </row>
    <row r="27" spans="1:39" ht="23.25" x14ac:dyDescent="0.5">
      <c r="A27" s="24" t="s">
        <v>126</v>
      </c>
      <c r="B27" s="71"/>
      <c r="C27" s="66"/>
      <c r="D27" s="66" t="s">
        <v>127</v>
      </c>
      <c r="E27" s="67"/>
      <c r="F27" s="186"/>
      <c r="G27" s="186"/>
      <c r="H27" s="186"/>
      <c r="I27" s="186"/>
      <c r="J27" s="186"/>
      <c r="K27" s="186"/>
      <c r="L27" s="186"/>
      <c r="M27" s="186"/>
      <c r="N27" s="186">
        <f t="shared" si="0"/>
        <v>0</v>
      </c>
      <c r="O27" s="186"/>
      <c r="P27" s="186"/>
      <c r="Q27" s="186"/>
      <c r="R27" s="186"/>
      <c r="S27" s="186"/>
      <c r="T27" s="186">
        <f t="shared" si="1"/>
        <v>0</v>
      </c>
      <c r="U27" s="186"/>
      <c r="V27" s="186"/>
      <c r="W27" s="186"/>
      <c r="X27" s="186"/>
      <c r="Y27" s="186">
        <f t="shared" si="2"/>
        <v>0</v>
      </c>
      <c r="Z27" s="186"/>
      <c r="AA27" s="186"/>
      <c r="AB27" s="200"/>
      <c r="AC27" s="200"/>
      <c r="AD27" s="200">
        <f t="shared" si="3"/>
        <v>0</v>
      </c>
      <c r="AE27" s="200">
        <f t="shared" si="4"/>
        <v>0</v>
      </c>
      <c r="AH27" s="160" t="s">
        <v>755</v>
      </c>
      <c r="AI27" s="161"/>
      <c r="AJ27" s="162"/>
      <c r="AK27" s="165">
        <f>SUM(AK20:AK26)</f>
        <v>1718948000</v>
      </c>
      <c r="AL27" s="241">
        <f>SUM(AL20:AL26)</f>
        <v>1718948000</v>
      </c>
      <c r="AM27" s="168">
        <f>SUM(AM20:AM26)</f>
        <v>0</v>
      </c>
    </row>
    <row r="28" spans="1:39" ht="24" x14ac:dyDescent="0.55000000000000004">
      <c r="A28" s="24" t="s">
        <v>482</v>
      </c>
      <c r="B28" s="71"/>
      <c r="C28" s="66"/>
      <c r="D28" s="66" t="s">
        <v>483</v>
      </c>
      <c r="E28" s="67"/>
      <c r="F28" s="186"/>
      <c r="G28" s="186"/>
      <c r="H28" s="186"/>
      <c r="I28" s="186"/>
      <c r="J28" s="186"/>
      <c r="K28" s="186"/>
      <c r="L28" s="186"/>
      <c r="M28" s="186"/>
      <c r="N28" s="186">
        <f t="shared" si="0"/>
        <v>0</v>
      </c>
      <c r="O28" s="186"/>
      <c r="P28" s="186"/>
      <c r="Q28" s="186"/>
      <c r="R28" s="186"/>
      <c r="S28" s="186"/>
      <c r="T28" s="186">
        <f t="shared" si="1"/>
        <v>0</v>
      </c>
      <c r="U28" s="186"/>
      <c r="V28" s="186"/>
      <c r="W28" s="186"/>
      <c r="X28" s="186"/>
      <c r="Y28" s="186">
        <f t="shared" si="2"/>
        <v>0</v>
      </c>
      <c r="Z28" s="186"/>
      <c r="AA28" s="186"/>
      <c r="AB28" s="200"/>
      <c r="AC28" s="200"/>
      <c r="AD28" s="200">
        <f t="shared" si="3"/>
        <v>0</v>
      </c>
      <c r="AE28" s="200">
        <f t="shared" si="4"/>
        <v>0</v>
      </c>
      <c r="AH28" s="294" t="s">
        <v>756</v>
      </c>
      <c r="AI28" s="294"/>
      <c r="AJ28" s="294"/>
      <c r="AK28" s="169">
        <v>20215000</v>
      </c>
      <c r="AL28" s="153"/>
      <c r="AM28" s="163"/>
    </row>
    <row r="29" spans="1:39" ht="24" x14ac:dyDescent="0.55000000000000004">
      <c r="A29" s="24"/>
      <c r="B29" s="65" t="s">
        <v>613</v>
      </c>
      <c r="C29" s="66"/>
      <c r="D29" s="66"/>
      <c r="E29" s="67"/>
      <c r="F29" s="186"/>
      <c r="G29" s="186"/>
      <c r="H29" s="186"/>
      <c r="I29" s="186"/>
      <c r="J29" s="186"/>
      <c r="K29" s="186"/>
      <c r="L29" s="186"/>
      <c r="M29" s="186"/>
      <c r="N29" s="186">
        <f t="shared" si="0"/>
        <v>0</v>
      </c>
      <c r="O29" s="186"/>
      <c r="P29" s="186"/>
      <c r="Q29" s="186"/>
      <c r="R29" s="186"/>
      <c r="S29" s="186"/>
      <c r="T29" s="186">
        <f t="shared" si="1"/>
        <v>0</v>
      </c>
      <c r="U29" s="186"/>
      <c r="V29" s="186"/>
      <c r="W29" s="186"/>
      <c r="X29" s="186"/>
      <c r="Y29" s="186">
        <f t="shared" si="2"/>
        <v>0</v>
      </c>
      <c r="Z29" s="186"/>
      <c r="AA29" s="186"/>
      <c r="AB29" s="200"/>
      <c r="AC29" s="200"/>
      <c r="AD29" s="200">
        <f t="shared" si="3"/>
        <v>0</v>
      </c>
      <c r="AE29" s="200">
        <f t="shared" si="4"/>
        <v>0</v>
      </c>
      <c r="AH29" s="294" t="s">
        <v>802</v>
      </c>
      <c r="AI29" s="294"/>
      <c r="AJ29" s="294"/>
      <c r="AK29" s="156">
        <v>8076000</v>
      </c>
      <c r="AL29" s="153"/>
      <c r="AM29" s="164" t="s">
        <v>724</v>
      </c>
    </row>
    <row r="30" spans="1:39" ht="24" x14ac:dyDescent="0.55000000000000004">
      <c r="A30" s="24"/>
      <c r="B30" s="65" t="s">
        <v>128</v>
      </c>
      <c r="C30" s="66"/>
      <c r="D30" s="66"/>
      <c r="E30" s="67"/>
      <c r="F30" s="186"/>
      <c r="G30" s="186"/>
      <c r="H30" s="186"/>
      <c r="I30" s="186"/>
      <c r="J30" s="186"/>
      <c r="K30" s="186"/>
      <c r="L30" s="186"/>
      <c r="M30" s="186"/>
      <c r="N30" s="186">
        <f t="shared" si="0"/>
        <v>0</v>
      </c>
      <c r="O30" s="186"/>
      <c r="P30" s="186"/>
      <c r="Q30" s="186"/>
      <c r="R30" s="186"/>
      <c r="S30" s="186"/>
      <c r="T30" s="186">
        <f t="shared" si="1"/>
        <v>0</v>
      </c>
      <c r="U30" s="186"/>
      <c r="V30" s="186"/>
      <c r="W30" s="186"/>
      <c r="X30" s="186"/>
      <c r="Y30" s="186">
        <f t="shared" si="2"/>
        <v>0</v>
      </c>
      <c r="Z30" s="186"/>
      <c r="AA30" s="186"/>
      <c r="AB30" s="200"/>
      <c r="AC30" s="200"/>
      <c r="AD30" s="200">
        <f t="shared" si="3"/>
        <v>0</v>
      </c>
      <c r="AE30" s="200">
        <f t="shared" si="4"/>
        <v>0</v>
      </c>
      <c r="AH30" s="290" t="s">
        <v>757</v>
      </c>
      <c r="AI30" s="290"/>
      <c r="AJ30" s="290"/>
      <c r="AK30" s="156">
        <f>AK27-AK28-AK29</f>
        <v>1690657000</v>
      </c>
      <c r="AL30" s="153"/>
      <c r="AM30" s="164"/>
    </row>
    <row r="31" spans="1:39" ht="23.25" x14ac:dyDescent="0.5">
      <c r="A31" s="24"/>
      <c r="B31" s="65"/>
      <c r="C31" s="62" t="s">
        <v>588</v>
      </c>
      <c r="D31" s="62"/>
      <c r="E31" s="60"/>
      <c r="F31" s="255"/>
      <c r="G31" s="255"/>
      <c r="H31" s="255"/>
      <c r="I31" s="255"/>
      <c r="J31" s="255"/>
      <c r="K31" s="255"/>
      <c r="L31" s="255"/>
      <c r="M31" s="255"/>
      <c r="N31" s="186">
        <f t="shared" si="0"/>
        <v>0</v>
      </c>
      <c r="O31" s="255"/>
      <c r="P31" s="255"/>
      <c r="Q31" s="255"/>
      <c r="R31" s="255"/>
      <c r="S31" s="255"/>
      <c r="T31" s="186">
        <f t="shared" si="1"/>
        <v>0</v>
      </c>
      <c r="U31" s="255"/>
      <c r="V31" s="255"/>
      <c r="W31" s="255"/>
      <c r="X31" s="255"/>
      <c r="Y31" s="186">
        <f t="shared" si="2"/>
        <v>0</v>
      </c>
      <c r="Z31" s="255"/>
      <c r="AA31" s="255"/>
      <c r="AB31" s="200"/>
      <c r="AC31" s="200"/>
      <c r="AD31" s="200">
        <f t="shared" si="3"/>
        <v>0</v>
      </c>
      <c r="AE31" s="200">
        <f t="shared" si="4"/>
        <v>0</v>
      </c>
      <c r="AH31" s="290" t="s">
        <v>803</v>
      </c>
      <c r="AI31" s="290"/>
      <c r="AJ31" s="290"/>
      <c r="AK31" s="156">
        <f>AK18-AK30</f>
        <v>66474000</v>
      </c>
    </row>
    <row r="32" spans="1:39" ht="23.25" x14ac:dyDescent="0.45">
      <c r="A32" s="24" t="s">
        <v>129</v>
      </c>
      <c r="B32" s="71"/>
      <c r="C32" s="66"/>
      <c r="D32" s="66" t="s">
        <v>130</v>
      </c>
      <c r="E32" s="67"/>
      <c r="F32" s="186">
        <v>5228878.2</v>
      </c>
      <c r="G32" s="186">
        <v>1852860</v>
      </c>
      <c r="H32" s="186">
        <v>3269508</v>
      </c>
      <c r="I32" s="186">
        <v>5686368</v>
      </c>
      <c r="J32" s="186">
        <v>2810780.22</v>
      </c>
      <c r="K32" s="186">
        <v>2372532</v>
      </c>
      <c r="L32" s="186">
        <v>2544756</v>
      </c>
      <c r="M32" s="186">
        <v>2021724</v>
      </c>
      <c r="N32" s="186">
        <f t="shared" si="0"/>
        <v>25787406.419999998</v>
      </c>
      <c r="O32" s="186">
        <v>1915872</v>
      </c>
      <c r="P32" s="186">
        <v>3494712</v>
      </c>
      <c r="Q32" s="186">
        <v>1854612</v>
      </c>
      <c r="R32" s="186">
        <v>3092652</v>
      </c>
      <c r="S32" s="186">
        <v>2819904</v>
      </c>
      <c r="T32" s="186">
        <f t="shared" si="1"/>
        <v>13177752</v>
      </c>
      <c r="U32" s="186">
        <v>1491144</v>
      </c>
      <c r="V32" s="186">
        <v>3179772.84</v>
      </c>
      <c r="W32" s="186">
        <v>2452776</v>
      </c>
      <c r="X32" s="186">
        <v>3080381.7</v>
      </c>
      <c r="Y32" s="186">
        <f t="shared" si="2"/>
        <v>10204074.539999999</v>
      </c>
      <c r="Z32" s="186">
        <v>1098036</v>
      </c>
      <c r="AA32" s="186">
        <v>1742736</v>
      </c>
      <c r="AB32" s="200">
        <v>1669428</v>
      </c>
      <c r="AC32" s="200">
        <v>1744416</v>
      </c>
      <c r="AD32" s="200">
        <f t="shared" si="3"/>
        <v>6254616</v>
      </c>
      <c r="AE32" s="200">
        <f t="shared" si="4"/>
        <v>55423848.960000001</v>
      </c>
      <c r="AF32" s="188">
        <v>55423848.960000001</v>
      </c>
    </row>
    <row r="33" spans="1:32" ht="23.25" x14ac:dyDescent="0.45">
      <c r="A33" s="24" t="s">
        <v>131</v>
      </c>
      <c r="B33" s="71"/>
      <c r="C33" s="66"/>
      <c r="D33" s="72" t="s">
        <v>698</v>
      </c>
      <c r="E33" s="73"/>
      <c r="F33" s="257"/>
      <c r="G33" s="257">
        <v>417936</v>
      </c>
      <c r="H33" s="257">
        <v>443820</v>
      </c>
      <c r="I33" s="257">
        <v>1647264</v>
      </c>
      <c r="J33" s="257">
        <v>190692</v>
      </c>
      <c r="K33" s="257">
        <v>501432</v>
      </c>
      <c r="L33" s="257">
        <v>424428.54</v>
      </c>
      <c r="M33" s="257">
        <v>476256</v>
      </c>
      <c r="N33" s="186">
        <f t="shared" si="0"/>
        <v>4101828.54</v>
      </c>
      <c r="O33" s="257">
        <v>190692</v>
      </c>
      <c r="P33" s="257">
        <v>233928</v>
      </c>
      <c r="Q33" s="257">
        <v>235164</v>
      </c>
      <c r="R33" s="257">
        <v>235524</v>
      </c>
      <c r="S33" s="257">
        <v>0</v>
      </c>
      <c r="T33" s="186">
        <f t="shared" si="1"/>
        <v>895308</v>
      </c>
      <c r="U33" s="257">
        <v>235032</v>
      </c>
      <c r="V33" s="257">
        <v>234156</v>
      </c>
      <c r="W33" s="257">
        <v>190692</v>
      </c>
      <c r="X33" s="257">
        <v>234552</v>
      </c>
      <c r="Y33" s="186">
        <f t="shared" si="2"/>
        <v>894432</v>
      </c>
      <c r="Z33" s="257">
        <v>0</v>
      </c>
      <c r="AA33" s="257">
        <v>235752</v>
      </c>
      <c r="AB33" s="200">
        <v>234108</v>
      </c>
      <c r="AC33" s="200">
        <v>0</v>
      </c>
      <c r="AD33" s="200">
        <f t="shared" si="3"/>
        <v>469860</v>
      </c>
      <c r="AE33" s="200">
        <f t="shared" si="4"/>
        <v>6361428.54</v>
      </c>
      <c r="AF33" s="188">
        <v>6361428.54</v>
      </c>
    </row>
    <row r="34" spans="1:32" ht="23.25" x14ac:dyDescent="0.45">
      <c r="A34" s="24" t="s">
        <v>132</v>
      </c>
      <c r="B34" s="71"/>
      <c r="C34" s="66"/>
      <c r="D34" s="66" t="s">
        <v>512</v>
      </c>
      <c r="E34" s="67"/>
      <c r="F34" s="186">
        <v>18000</v>
      </c>
      <c r="G34" s="186">
        <v>50000</v>
      </c>
      <c r="H34" s="186">
        <v>150000</v>
      </c>
      <c r="I34" s="186">
        <v>400000</v>
      </c>
      <c r="J34" s="186">
        <v>35000</v>
      </c>
      <c r="K34" s="186">
        <v>40000</v>
      </c>
      <c r="L34" s="186">
        <v>50000</v>
      </c>
      <c r="M34" s="186">
        <v>20000</v>
      </c>
      <c r="N34" s="186">
        <f t="shared" si="0"/>
        <v>763000</v>
      </c>
      <c r="O34" s="186">
        <v>0</v>
      </c>
      <c r="P34" s="186">
        <v>150000</v>
      </c>
      <c r="Q34" s="186">
        <v>70000</v>
      </c>
      <c r="R34" s="186">
        <v>60000</v>
      </c>
      <c r="S34" s="186">
        <v>70000</v>
      </c>
      <c r="T34" s="186">
        <f t="shared" si="1"/>
        <v>350000</v>
      </c>
      <c r="U34" s="186">
        <v>0</v>
      </c>
      <c r="V34" s="186">
        <v>200000</v>
      </c>
      <c r="W34" s="186">
        <v>100000</v>
      </c>
      <c r="X34" s="186">
        <v>50000</v>
      </c>
      <c r="Y34" s="186">
        <f t="shared" si="2"/>
        <v>350000</v>
      </c>
      <c r="Z34" s="186">
        <v>0</v>
      </c>
      <c r="AA34" s="186">
        <v>150000</v>
      </c>
      <c r="AB34" s="186">
        <v>50000</v>
      </c>
      <c r="AC34" s="186">
        <v>50000</v>
      </c>
      <c r="AD34" s="200">
        <f t="shared" si="3"/>
        <v>250000</v>
      </c>
      <c r="AE34" s="200">
        <f t="shared" si="4"/>
        <v>1713000</v>
      </c>
    </row>
    <row r="35" spans="1:32" ht="23.25" x14ac:dyDescent="0.45">
      <c r="A35" s="24" t="s">
        <v>133</v>
      </c>
      <c r="B35" s="71"/>
      <c r="C35" s="66"/>
      <c r="D35" s="66" t="s">
        <v>651</v>
      </c>
      <c r="E35" s="67"/>
      <c r="F35" s="186">
        <v>0</v>
      </c>
      <c r="G35" s="186">
        <v>0</v>
      </c>
      <c r="H35" s="186">
        <v>0</v>
      </c>
      <c r="I35" s="186">
        <v>0</v>
      </c>
      <c r="J35" s="186">
        <v>0</v>
      </c>
      <c r="K35" s="186">
        <v>0</v>
      </c>
      <c r="L35" s="186">
        <v>0</v>
      </c>
      <c r="M35" s="186">
        <v>0</v>
      </c>
      <c r="N35" s="186">
        <f t="shared" si="0"/>
        <v>0</v>
      </c>
      <c r="O35" s="186">
        <v>0</v>
      </c>
      <c r="P35" s="258">
        <v>140000</v>
      </c>
      <c r="Q35" s="258">
        <v>30000</v>
      </c>
      <c r="R35" s="186">
        <v>0</v>
      </c>
      <c r="S35" s="258">
        <v>95000</v>
      </c>
      <c r="T35" s="186">
        <f t="shared" si="1"/>
        <v>265000</v>
      </c>
      <c r="U35" s="186">
        <v>0</v>
      </c>
      <c r="V35" s="258">
        <v>135000</v>
      </c>
      <c r="W35" s="258">
        <v>50000</v>
      </c>
      <c r="X35" s="186">
        <v>0</v>
      </c>
      <c r="Y35" s="186">
        <f t="shared" si="2"/>
        <v>185000</v>
      </c>
      <c r="Z35" s="186">
        <v>0</v>
      </c>
      <c r="AA35" s="258">
        <v>110000</v>
      </c>
      <c r="AB35" s="258">
        <v>60000</v>
      </c>
      <c r="AC35" s="258">
        <v>0</v>
      </c>
      <c r="AD35" s="200">
        <f t="shared" si="3"/>
        <v>170000</v>
      </c>
      <c r="AE35" s="200">
        <f t="shared" si="4"/>
        <v>620000</v>
      </c>
    </row>
    <row r="36" spans="1:32" ht="23.25" x14ac:dyDescent="0.45">
      <c r="A36" s="97" t="s">
        <v>134</v>
      </c>
      <c r="B36" s="98"/>
      <c r="C36" s="99"/>
      <c r="D36" s="99" t="s">
        <v>135</v>
      </c>
      <c r="E36" s="102"/>
      <c r="F36" s="187"/>
      <c r="G36" s="187"/>
      <c r="H36" s="187"/>
      <c r="I36" s="187"/>
      <c r="J36" s="187"/>
      <c r="K36" s="187"/>
      <c r="L36" s="187"/>
      <c r="M36" s="187"/>
      <c r="N36" s="187">
        <f t="shared" si="0"/>
        <v>0</v>
      </c>
      <c r="O36" s="187"/>
      <c r="P36" s="187"/>
      <c r="Q36" s="187"/>
      <c r="R36" s="187"/>
      <c r="S36" s="187"/>
      <c r="T36" s="187">
        <f t="shared" si="1"/>
        <v>0</v>
      </c>
      <c r="U36" s="187"/>
      <c r="V36" s="187"/>
      <c r="W36" s="187"/>
      <c r="X36" s="187"/>
      <c r="Y36" s="187">
        <f t="shared" si="2"/>
        <v>0</v>
      </c>
      <c r="Z36" s="187"/>
      <c r="AA36" s="187"/>
      <c r="AB36" s="201"/>
      <c r="AC36" s="201"/>
      <c r="AD36" s="201">
        <f t="shared" si="3"/>
        <v>0</v>
      </c>
      <c r="AE36" s="201">
        <f t="shared" si="4"/>
        <v>0</v>
      </c>
    </row>
    <row r="37" spans="1:32" ht="23.25" x14ac:dyDescent="0.45">
      <c r="A37" s="97" t="s">
        <v>484</v>
      </c>
      <c r="B37" s="98"/>
      <c r="C37" s="99"/>
      <c r="D37" s="99" t="s">
        <v>644</v>
      </c>
      <c r="E37" s="102"/>
      <c r="F37" s="187"/>
      <c r="G37" s="187"/>
      <c r="H37" s="187"/>
      <c r="I37" s="187"/>
      <c r="J37" s="187"/>
      <c r="K37" s="187"/>
      <c r="L37" s="187"/>
      <c r="M37" s="187"/>
      <c r="N37" s="187">
        <f t="shared" si="0"/>
        <v>0</v>
      </c>
      <c r="O37" s="187"/>
      <c r="P37" s="187"/>
      <c r="Q37" s="187"/>
      <c r="R37" s="187"/>
      <c r="S37" s="187"/>
      <c r="T37" s="187">
        <f t="shared" si="1"/>
        <v>0</v>
      </c>
      <c r="U37" s="187"/>
      <c r="V37" s="187"/>
      <c r="W37" s="187"/>
      <c r="X37" s="187"/>
      <c r="Y37" s="187">
        <f t="shared" si="2"/>
        <v>0</v>
      </c>
      <c r="Z37" s="187"/>
      <c r="AA37" s="187"/>
      <c r="AB37" s="201"/>
      <c r="AC37" s="201"/>
      <c r="AD37" s="201">
        <f t="shared" si="3"/>
        <v>0</v>
      </c>
      <c r="AE37" s="201">
        <f t="shared" si="4"/>
        <v>0</v>
      </c>
    </row>
    <row r="38" spans="1:32" ht="23.25" x14ac:dyDescent="0.45">
      <c r="A38" s="24" t="s">
        <v>694</v>
      </c>
      <c r="B38" s="71"/>
      <c r="C38" s="66"/>
      <c r="D38" s="66" t="s">
        <v>695</v>
      </c>
      <c r="E38" s="67"/>
      <c r="F38" s="186"/>
      <c r="G38" s="186"/>
      <c r="H38" s="186"/>
      <c r="I38" s="186"/>
      <c r="J38" s="186"/>
      <c r="K38" s="186"/>
      <c r="L38" s="186"/>
      <c r="M38" s="186"/>
      <c r="N38" s="186">
        <f t="shared" si="0"/>
        <v>0</v>
      </c>
      <c r="O38" s="186"/>
      <c r="P38" s="186"/>
      <c r="Q38" s="186"/>
      <c r="R38" s="186"/>
      <c r="S38" s="186"/>
      <c r="T38" s="186">
        <f t="shared" si="1"/>
        <v>0</v>
      </c>
      <c r="U38" s="186"/>
      <c r="V38" s="186"/>
      <c r="W38" s="186"/>
      <c r="X38" s="186"/>
      <c r="Y38" s="186">
        <f t="shared" si="2"/>
        <v>0</v>
      </c>
      <c r="Z38" s="186"/>
      <c r="AA38" s="186"/>
      <c r="AB38" s="200"/>
      <c r="AC38" s="200"/>
      <c r="AD38" s="200">
        <f t="shared" si="3"/>
        <v>0</v>
      </c>
      <c r="AE38" s="200">
        <f t="shared" si="4"/>
        <v>0</v>
      </c>
    </row>
    <row r="39" spans="1:32" ht="23.25" x14ac:dyDescent="0.45">
      <c r="A39" s="24" t="s">
        <v>136</v>
      </c>
      <c r="B39" s="71"/>
      <c r="C39" s="66"/>
      <c r="D39" s="66" t="s">
        <v>137</v>
      </c>
      <c r="E39" s="67"/>
      <c r="F39" s="186">
        <v>0</v>
      </c>
      <c r="G39" s="186">
        <v>0</v>
      </c>
      <c r="H39" s="258">
        <v>50000</v>
      </c>
      <c r="I39" s="258">
        <v>20000</v>
      </c>
      <c r="J39" s="186">
        <v>0</v>
      </c>
      <c r="K39" s="186">
        <v>0</v>
      </c>
      <c r="L39" s="186">
        <v>0</v>
      </c>
      <c r="M39" s="186">
        <v>0</v>
      </c>
      <c r="N39" s="186">
        <f t="shared" si="0"/>
        <v>70000</v>
      </c>
      <c r="O39" s="186">
        <v>0</v>
      </c>
      <c r="P39" s="258">
        <v>10000</v>
      </c>
      <c r="Q39" s="258">
        <v>10000</v>
      </c>
      <c r="R39" s="186">
        <v>0</v>
      </c>
      <c r="S39" s="186">
        <v>0</v>
      </c>
      <c r="T39" s="186">
        <f t="shared" si="1"/>
        <v>20000</v>
      </c>
      <c r="U39" s="186">
        <v>0</v>
      </c>
      <c r="V39" s="186">
        <v>0</v>
      </c>
      <c r="W39" s="186">
        <v>20000</v>
      </c>
      <c r="X39" s="186">
        <v>0</v>
      </c>
      <c r="Y39" s="186">
        <f t="shared" si="2"/>
        <v>20000</v>
      </c>
      <c r="Z39" s="186">
        <v>0</v>
      </c>
      <c r="AA39" s="186">
        <v>0</v>
      </c>
      <c r="AB39" s="200">
        <v>20000</v>
      </c>
      <c r="AC39" s="200">
        <v>0</v>
      </c>
      <c r="AD39" s="200">
        <f t="shared" si="3"/>
        <v>20000</v>
      </c>
      <c r="AE39" s="200">
        <f t="shared" si="4"/>
        <v>130000</v>
      </c>
    </row>
    <row r="40" spans="1:32" ht="23.25" x14ac:dyDescent="0.5">
      <c r="A40" s="17"/>
      <c r="B40" s="74"/>
      <c r="C40" s="75" t="s">
        <v>138</v>
      </c>
      <c r="D40" s="76"/>
      <c r="E40" s="77"/>
      <c r="F40" s="258"/>
      <c r="G40" s="258"/>
      <c r="H40" s="258"/>
      <c r="I40" s="258"/>
      <c r="J40" s="258"/>
      <c r="K40" s="258"/>
      <c r="L40" s="258"/>
      <c r="M40" s="258"/>
      <c r="N40" s="186">
        <f t="shared" si="0"/>
        <v>0</v>
      </c>
      <c r="O40" s="258"/>
      <c r="P40" s="258"/>
      <c r="Q40" s="258"/>
      <c r="R40" s="258"/>
      <c r="S40" s="258"/>
      <c r="T40" s="186">
        <f t="shared" si="1"/>
        <v>0</v>
      </c>
      <c r="U40" s="258"/>
      <c r="V40" s="258"/>
      <c r="W40" s="258"/>
      <c r="X40" s="258"/>
      <c r="Y40" s="186">
        <f t="shared" si="2"/>
        <v>0</v>
      </c>
      <c r="Z40" s="258"/>
      <c r="AA40" s="258"/>
      <c r="AB40" s="200"/>
      <c r="AC40" s="200"/>
      <c r="AD40" s="200">
        <f t="shared" si="3"/>
        <v>0</v>
      </c>
      <c r="AE40" s="200">
        <f t="shared" si="4"/>
        <v>0</v>
      </c>
    </row>
    <row r="41" spans="1:32" ht="23.25" x14ac:dyDescent="0.45">
      <c r="A41" s="24" t="s">
        <v>139</v>
      </c>
      <c r="B41" s="71"/>
      <c r="C41" s="66"/>
      <c r="D41" s="66" t="s">
        <v>140</v>
      </c>
      <c r="E41" s="67"/>
      <c r="F41" s="186"/>
      <c r="G41" s="186"/>
      <c r="H41" s="186"/>
      <c r="I41" s="186"/>
      <c r="J41" s="186"/>
      <c r="K41" s="186"/>
      <c r="L41" s="186"/>
      <c r="M41" s="186"/>
      <c r="N41" s="186">
        <f t="shared" si="0"/>
        <v>0</v>
      </c>
      <c r="O41" s="186"/>
      <c r="P41" s="186"/>
      <c r="Q41" s="186"/>
      <c r="R41" s="186"/>
      <c r="S41" s="186"/>
      <c r="T41" s="186">
        <f t="shared" si="1"/>
        <v>0</v>
      </c>
      <c r="U41" s="186"/>
      <c r="V41" s="186"/>
      <c r="W41" s="186"/>
      <c r="X41" s="186"/>
      <c r="Y41" s="186">
        <f t="shared" si="2"/>
        <v>0</v>
      </c>
      <c r="Z41" s="186"/>
      <c r="AA41" s="186"/>
      <c r="AB41" s="200"/>
      <c r="AC41" s="200"/>
      <c r="AD41" s="200">
        <f t="shared" si="3"/>
        <v>0</v>
      </c>
      <c r="AE41" s="200">
        <f t="shared" si="4"/>
        <v>0</v>
      </c>
    </row>
    <row r="42" spans="1:32" ht="23.25" x14ac:dyDescent="0.45">
      <c r="A42" s="24" t="s">
        <v>141</v>
      </c>
      <c r="B42" s="71"/>
      <c r="C42" s="66"/>
      <c r="D42" s="66" t="s">
        <v>142</v>
      </c>
      <c r="E42" s="67"/>
      <c r="F42" s="186">
        <v>563242.98</v>
      </c>
      <c r="G42" s="186">
        <v>198686.76</v>
      </c>
      <c r="H42" s="186">
        <v>347721.72</v>
      </c>
      <c r="I42" s="186">
        <v>576089.64</v>
      </c>
      <c r="J42" s="186">
        <v>294887.96999999997</v>
      </c>
      <c r="K42" s="186">
        <v>248072.76</v>
      </c>
      <c r="L42" s="186">
        <v>279923.15999999997</v>
      </c>
      <c r="M42" s="186">
        <v>222389.64</v>
      </c>
      <c r="N42" s="186">
        <f t="shared" si="0"/>
        <v>2731014.6300000004</v>
      </c>
      <c r="O42" s="186">
        <v>204930.96</v>
      </c>
      <c r="P42" s="186">
        <v>373440.24</v>
      </c>
      <c r="Q42" s="186">
        <v>204007.32</v>
      </c>
      <c r="R42" s="186">
        <v>327573</v>
      </c>
      <c r="S42" s="186">
        <v>302882.88</v>
      </c>
      <c r="T42" s="186">
        <f t="shared" si="1"/>
        <v>1412834.4</v>
      </c>
      <c r="U42" s="186">
        <v>159039.84</v>
      </c>
      <c r="V42" s="186">
        <v>338016.42</v>
      </c>
      <c r="W42" s="186">
        <v>269805.36</v>
      </c>
      <c r="X42" s="186">
        <v>331869.63</v>
      </c>
      <c r="Y42" s="186">
        <f t="shared" si="2"/>
        <v>1098731.25</v>
      </c>
      <c r="Z42" s="186">
        <v>115570.44</v>
      </c>
      <c r="AA42" s="186">
        <v>180418.8</v>
      </c>
      <c r="AB42" s="200">
        <v>183637.08</v>
      </c>
      <c r="AC42" s="200">
        <v>184270.56</v>
      </c>
      <c r="AD42" s="200">
        <f t="shared" si="3"/>
        <v>663896.87999999989</v>
      </c>
      <c r="AE42" s="200">
        <f t="shared" si="4"/>
        <v>5906477.1600000001</v>
      </c>
      <c r="AF42" s="188">
        <v>5906477.1600000001</v>
      </c>
    </row>
    <row r="43" spans="1:32" ht="23.25" x14ac:dyDescent="0.5">
      <c r="A43" s="17"/>
      <c r="B43" s="74"/>
      <c r="C43" s="75" t="s">
        <v>143</v>
      </c>
      <c r="D43" s="76"/>
      <c r="E43" s="77"/>
      <c r="F43" s="258"/>
      <c r="G43" s="258"/>
      <c r="H43" s="258"/>
      <c r="I43" s="258"/>
      <c r="J43" s="258"/>
      <c r="K43" s="258"/>
      <c r="L43" s="258"/>
      <c r="M43" s="258"/>
      <c r="N43" s="186">
        <f t="shared" si="0"/>
        <v>0</v>
      </c>
      <c r="O43" s="258"/>
      <c r="P43" s="258"/>
      <c r="Q43" s="258"/>
      <c r="R43" s="258"/>
      <c r="S43" s="258"/>
      <c r="T43" s="186">
        <f t="shared" si="1"/>
        <v>0</v>
      </c>
      <c r="U43" s="258"/>
      <c r="V43" s="258"/>
      <c r="W43" s="258"/>
      <c r="X43" s="258"/>
      <c r="Y43" s="186">
        <f t="shared" si="2"/>
        <v>0</v>
      </c>
      <c r="Z43" s="258"/>
      <c r="AA43" s="258"/>
      <c r="AB43" s="200"/>
      <c r="AC43" s="200"/>
      <c r="AD43" s="200">
        <f t="shared" si="3"/>
        <v>0</v>
      </c>
      <c r="AE43" s="200">
        <f t="shared" si="4"/>
        <v>0</v>
      </c>
      <c r="AF43" s="188"/>
    </row>
    <row r="44" spans="1:32" ht="23.25" x14ac:dyDescent="0.45">
      <c r="A44" s="24" t="s">
        <v>144</v>
      </c>
      <c r="B44" s="71"/>
      <c r="C44" s="66"/>
      <c r="D44" s="66" t="s">
        <v>145</v>
      </c>
      <c r="E44" s="67"/>
      <c r="F44" s="186">
        <v>0</v>
      </c>
      <c r="G44" s="186">
        <v>0</v>
      </c>
      <c r="H44" s="186">
        <v>22800</v>
      </c>
      <c r="I44" s="186">
        <v>0</v>
      </c>
      <c r="J44" s="186">
        <v>22800</v>
      </c>
      <c r="K44" s="186">
        <v>0</v>
      </c>
      <c r="L44" s="186">
        <v>0</v>
      </c>
      <c r="M44" s="186">
        <v>0</v>
      </c>
      <c r="N44" s="186">
        <f t="shared" si="0"/>
        <v>45600</v>
      </c>
      <c r="O44" s="186">
        <v>0</v>
      </c>
      <c r="P44" s="186">
        <v>22800</v>
      </c>
      <c r="Q44" s="186">
        <v>0</v>
      </c>
      <c r="R44" s="186">
        <v>0</v>
      </c>
      <c r="S44" s="186">
        <v>0</v>
      </c>
      <c r="T44" s="186">
        <f t="shared" si="1"/>
        <v>22800</v>
      </c>
      <c r="U44" s="186">
        <v>0</v>
      </c>
      <c r="V44" s="186">
        <v>0</v>
      </c>
      <c r="W44" s="186">
        <v>0</v>
      </c>
      <c r="X44" s="186">
        <v>0</v>
      </c>
      <c r="Y44" s="186">
        <f t="shared" si="2"/>
        <v>0</v>
      </c>
      <c r="Z44" s="186">
        <v>0</v>
      </c>
      <c r="AA44" s="186">
        <v>0</v>
      </c>
      <c r="AB44" s="186">
        <v>0</v>
      </c>
      <c r="AC44" s="186">
        <v>0</v>
      </c>
      <c r="AD44" s="200">
        <f t="shared" si="3"/>
        <v>0</v>
      </c>
      <c r="AE44" s="200">
        <f t="shared" si="4"/>
        <v>68400</v>
      </c>
      <c r="AF44" s="188">
        <v>68400</v>
      </c>
    </row>
    <row r="45" spans="1:32" ht="23.25" x14ac:dyDescent="0.45">
      <c r="A45" s="24" t="s">
        <v>146</v>
      </c>
      <c r="B45" s="71"/>
      <c r="C45" s="66"/>
      <c r="D45" s="66" t="s">
        <v>616</v>
      </c>
      <c r="E45" s="67"/>
      <c r="F45" s="186">
        <v>0</v>
      </c>
      <c r="G45" s="186">
        <v>0</v>
      </c>
      <c r="H45" s="186">
        <v>0</v>
      </c>
      <c r="I45" s="186">
        <v>400000</v>
      </c>
      <c r="J45" s="186">
        <v>0</v>
      </c>
      <c r="K45" s="186">
        <v>0</v>
      </c>
      <c r="L45" s="186">
        <v>0</v>
      </c>
      <c r="M45" s="186">
        <v>0</v>
      </c>
      <c r="N45" s="186">
        <f t="shared" si="0"/>
        <v>400000</v>
      </c>
      <c r="O45" s="186">
        <v>0</v>
      </c>
      <c r="P45" s="186">
        <v>48000</v>
      </c>
      <c r="Q45" s="186">
        <v>0</v>
      </c>
      <c r="R45" s="186">
        <v>0</v>
      </c>
      <c r="S45" s="186">
        <v>0</v>
      </c>
      <c r="T45" s="186">
        <f t="shared" si="1"/>
        <v>48000</v>
      </c>
      <c r="U45" s="186">
        <v>0</v>
      </c>
      <c r="V45" s="186">
        <v>18000</v>
      </c>
      <c r="W45" s="186">
        <v>0</v>
      </c>
      <c r="X45" s="186">
        <v>0</v>
      </c>
      <c r="Y45" s="186">
        <f t="shared" si="2"/>
        <v>18000</v>
      </c>
      <c r="Z45" s="186">
        <v>0</v>
      </c>
      <c r="AA45" s="186">
        <v>10000</v>
      </c>
      <c r="AB45" s="186">
        <v>0</v>
      </c>
      <c r="AC45" s="186">
        <v>0</v>
      </c>
      <c r="AD45" s="200">
        <f t="shared" si="3"/>
        <v>10000</v>
      </c>
      <c r="AE45" s="200">
        <f t="shared" si="4"/>
        <v>476000</v>
      </c>
    </row>
    <row r="46" spans="1:32" ht="23.25" x14ac:dyDescent="0.45">
      <c r="A46" s="17" t="s">
        <v>147</v>
      </c>
      <c r="B46" s="78"/>
      <c r="C46" s="76"/>
      <c r="D46" s="76" t="s">
        <v>148</v>
      </c>
      <c r="E46" s="77"/>
      <c r="F46" s="258"/>
      <c r="G46" s="258"/>
      <c r="H46" s="258"/>
      <c r="I46" s="258"/>
      <c r="J46" s="258"/>
      <c r="K46" s="258"/>
      <c r="L46" s="258"/>
      <c r="M46" s="258"/>
      <c r="N46" s="186">
        <f t="shared" si="0"/>
        <v>0</v>
      </c>
      <c r="O46" s="258"/>
      <c r="P46" s="258"/>
      <c r="Q46" s="258"/>
      <c r="R46" s="258"/>
      <c r="S46" s="258"/>
      <c r="T46" s="186">
        <f t="shared" si="1"/>
        <v>0</v>
      </c>
      <c r="U46" s="258"/>
      <c r="V46" s="258"/>
      <c r="W46" s="258"/>
      <c r="X46" s="258"/>
      <c r="Y46" s="186">
        <f t="shared" si="2"/>
        <v>0</v>
      </c>
      <c r="Z46" s="258"/>
      <c r="AA46" s="258"/>
      <c r="AB46" s="200"/>
      <c r="AC46" s="200"/>
      <c r="AD46" s="200">
        <f t="shared" si="3"/>
        <v>0</v>
      </c>
      <c r="AE46" s="200">
        <f t="shared" si="4"/>
        <v>0</v>
      </c>
    </row>
    <row r="47" spans="1:32" ht="23.25" x14ac:dyDescent="0.45">
      <c r="A47" s="24" t="s">
        <v>149</v>
      </c>
      <c r="B47" s="71"/>
      <c r="C47" s="66"/>
      <c r="D47" s="66" t="s">
        <v>150</v>
      </c>
      <c r="E47" s="67"/>
      <c r="F47" s="186"/>
      <c r="G47" s="186"/>
      <c r="H47" s="186"/>
      <c r="I47" s="186"/>
      <c r="J47" s="186"/>
      <c r="K47" s="186"/>
      <c r="L47" s="186"/>
      <c r="M47" s="186"/>
      <c r="N47" s="186">
        <f t="shared" si="0"/>
        <v>0</v>
      </c>
      <c r="O47" s="186"/>
      <c r="P47" s="186"/>
      <c r="Q47" s="186"/>
      <c r="R47" s="186"/>
      <c r="S47" s="186"/>
      <c r="T47" s="186">
        <f t="shared" si="1"/>
        <v>0</v>
      </c>
      <c r="U47" s="186"/>
      <c r="V47" s="186"/>
      <c r="W47" s="186"/>
      <c r="X47" s="186"/>
      <c r="Y47" s="186">
        <f t="shared" si="2"/>
        <v>0</v>
      </c>
      <c r="Z47" s="186"/>
      <c r="AA47" s="186"/>
      <c r="AB47" s="200"/>
      <c r="AC47" s="200"/>
      <c r="AD47" s="200">
        <f t="shared" si="3"/>
        <v>0</v>
      </c>
      <c r="AE47" s="200">
        <f t="shared" si="4"/>
        <v>0</v>
      </c>
    </row>
    <row r="48" spans="1:32" ht="23.25" x14ac:dyDescent="0.45">
      <c r="A48" s="24" t="s">
        <v>151</v>
      </c>
      <c r="B48" s="71"/>
      <c r="C48" s="66"/>
      <c r="D48" s="66" t="s">
        <v>152</v>
      </c>
      <c r="E48" s="67"/>
      <c r="F48" s="186">
        <v>0</v>
      </c>
      <c r="G48" s="186">
        <v>0</v>
      </c>
      <c r="H48" s="186">
        <v>0</v>
      </c>
      <c r="I48" s="186">
        <v>383000</v>
      </c>
      <c r="J48" s="186">
        <v>0</v>
      </c>
      <c r="K48" s="186">
        <v>0</v>
      </c>
      <c r="L48" s="186">
        <v>0</v>
      </c>
      <c r="M48" s="186">
        <v>0</v>
      </c>
      <c r="N48" s="186">
        <f t="shared" si="0"/>
        <v>383000</v>
      </c>
      <c r="O48" s="186">
        <v>0</v>
      </c>
      <c r="P48" s="186">
        <v>0</v>
      </c>
      <c r="Q48" s="186">
        <v>0</v>
      </c>
      <c r="R48" s="186">
        <v>0</v>
      </c>
      <c r="S48" s="186">
        <v>0</v>
      </c>
      <c r="T48" s="186">
        <f t="shared" si="1"/>
        <v>0</v>
      </c>
      <c r="U48" s="186">
        <v>0</v>
      </c>
      <c r="V48" s="186">
        <v>0</v>
      </c>
      <c r="W48" s="186">
        <v>0</v>
      </c>
      <c r="X48" s="186">
        <v>0</v>
      </c>
      <c r="Y48" s="186">
        <f t="shared" si="2"/>
        <v>0</v>
      </c>
      <c r="Z48" s="186">
        <v>0</v>
      </c>
      <c r="AA48" s="186">
        <v>0</v>
      </c>
      <c r="AB48" s="186">
        <v>0</v>
      </c>
      <c r="AC48" s="186">
        <v>0</v>
      </c>
      <c r="AD48" s="200">
        <f t="shared" si="3"/>
        <v>0</v>
      </c>
      <c r="AE48" s="200">
        <f t="shared" si="4"/>
        <v>383000</v>
      </c>
      <c r="AF48" s="264">
        <v>382869</v>
      </c>
    </row>
    <row r="49" spans="1:32" ht="23.25" x14ac:dyDescent="0.45">
      <c r="A49" s="79" t="s">
        <v>461</v>
      </c>
      <c r="B49" s="71"/>
      <c r="C49" s="66"/>
      <c r="D49" s="66" t="s">
        <v>485</v>
      </c>
      <c r="E49" s="67"/>
      <c r="F49" s="186"/>
      <c r="G49" s="186"/>
      <c r="H49" s="186"/>
      <c r="I49" s="186"/>
      <c r="J49" s="186"/>
      <c r="K49" s="186"/>
      <c r="L49" s="186"/>
      <c r="M49" s="186"/>
      <c r="N49" s="186">
        <f t="shared" si="0"/>
        <v>0</v>
      </c>
      <c r="O49" s="186"/>
      <c r="P49" s="186"/>
      <c r="Q49" s="186"/>
      <c r="R49" s="186"/>
      <c r="S49" s="186"/>
      <c r="T49" s="186">
        <f t="shared" si="1"/>
        <v>0</v>
      </c>
      <c r="U49" s="186"/>
      <c r="V49" s="186"/>
      <c r="W49" s="186"/>
      <c r="X49" s="186"/>
      <c r="Y49" s="186">
        <f t="shared" si="2"/>
        <v>0</v>
      </c>
      <c r="Z49" s="186"/>
      <c r="AA49" s="186"/>
      <c r="AB49" s="200"/>
      <c r="AC49" s="200"/>
      <c r="AD49" s="200">
        <f t="shared" si="3"/>
        <v>0</v>
      </c>
      <c r="AE49" s="200">
        <f t="shared" si="4"/>
        <v>0</v>
      </c>
    </row>
    <row r="50" spans="1:32" ht="23.25" x14ac:dyDescent="0.5">
      <c r="A50" s="80" t="s">
        <v>458</v>
      </c>
      <c r="B50" s="71"/>
      <c r="C50" s="66"/>
      <c r="D50" s="67" t="s">
        <v>486</v>
      </c>
      <c r="E50" s="67"/>
      <c r="F50" s="186">
        <v>22000</v>
      </c>
      <c r="G50" s="186">
        <v>0</v>
      </c>
      <c r="H50" s="186">
        <v>0</v>
      </c>
      <c r="I50" s="186">
        <v>0</v>
      </c>
      <c r="J50" s="186">
        <v>0</v>
      </c>
      <c r="K50" s="186">
        <v>0</v>
      </c>
      <c r="L50" s="186">
        <v>0</v>
      </c>
      <c r="M50" s="186">
        <v>0</v>
      </c>
      <c r="N50" s="186">
        <f t="shared" si="0"/>
        <v>22000</v>
      </c>
      <c r="O50" s="186">
        <v>12000</v>
      </c>
      <c r="P50" s="186">
        <v>0</v>
      </c>
      <c r="Q50" s="186">
        <v>0</v>
      </c>
      <c r="R50" s="186">
        <v>0</v>
      </c>
      <c r="S50" s="186">
        <v>5000</v>
      </c>
      <c r="T50" s="186">
        <f t="shared" si="1"/>
        <v>17000</v>
      </c>
      <c r="U50" s="186">
        <v>12000</v>
      </c>
      <c r="V50" s="186">
        <v>0</v>
      </c>
      <c r="W50" s="186">
        <v>0</v>
      </c>
      <c r="X50" s="186">
        <v>0</v>
      </c>
      <c r="Y50" s="186">
        <f t="shared" si="2"/>
        <v>12000</v>
      </c>
      <c r="Z50" s="186">
        <v>12000</v>
      </c>
      <c r="AA50" s="186">
        <v>0</v>
      </c>
      <c r="AB50" s="186">
        <v>0</v>
      </c>
      <c r="AC50" s="186">
        <v>0</v>
      </c>
      <c r="AD50" s="200">
        <f t="shared" si="3"/>
        <v>12000</v>
      </c>
      <c r="AE50" s="200">
        <f t="shared" si="4"/>
        <v>63000</v>
      </c>
    </row>
    <row r="51" spans="1:32" ht="23.25" x14ac:dyDescent="0.45">
      <c r="A51" s="24" t="s">
        <v>153</v>
      </c>
      <c r="B51" s="71"/>
      <c r="C51" s="66"/>
      <c r="D51" s="66" t="s">
        <v>154</v>
      </c>
      <c r="E51" s="67"/>
      <c r="F51" s="186"/>
      <c r="G51" s="186"/>
      <c r="H51" s="186"/>
      <c r="I51" s="186"/>
      <c r="J51" s="186"/>
      <c r="K51" s="186"/>
      <c r="L51" s="186"/>
      <c r="M51" s="186"/>
      <c r="N51" s="186">
        <f t="shared" si="0"/>
        <v>0</v>
      </c>
      <c r="O51" s="186"/>
      <c r="P51" s="186"/>
      <c r="Q51" s="186"/>
      <c r="R51" s="186"/>
      <c r="S51" s="186"/>
      <c r="T51" s="186">
        <f t="shared" si="1"/>
        <v>0</v>
      </c>
      <c r="U51" s="186"/>
      <c r="V51" s="186"/>
      <c r="W51" s="186"/>
      <c r="X51" s="186"/>
      <c r="Y51" s="186">
        <f t="shared" si="2"/>
        <v>0</v>
      </c>
      <c r="Z51" s="186"/>
      <c r="AA51" s="186"/>
      <c r="AB51" s="200"/>
      <c r="AC51" s="200"/>
      <c r="AD51" s="200">
        <f t="shared" si="3"/>
        <v>0</v>
      </c>
      <c r="AE51" s="200">
        <f t="shared" si="4"/>
        <v>0</v>
      </c>
    </row>
    <row r="52" spans="1:32" ht="23.25" x14ac:dyDescent="0.5">
      <c r="A52" s="24"/>
      <c r="B52" s="71"/>
      <c r="C52" s="62" t="s">
        <v>155</v>
      </c>
      <c r="D52" s="66"/>
      <c r="E52" s="67"/>
      <c r="F52" s="186"/>
      <c r="G52" s="186"/>
      <c r="H52" s="186"/>
      <c r="I52" s="186"/>
      <c r="J52" s="186"/>
      <c r="K52" s="186"/>
      <c r="L52" s="186"/>
      <c r="M52" s="186"/>
      <c r="N52" s="186">
        <f t="shared" si="0"/>
        <v>0</v>
      </c>
      <c r="O52" s="186"/>
      <c r="P52" s="186"/>
      <c r="Q52" s="186"/>
      <c r="R52" s="186"/>
      <c r="S52" s="186"/>
      <c r="T52" s="186">
        <f t="shared" si="1"/>
        <v>0</v>
      </c>
      <c r="U52" s="186"/>
      <c r="V52" s="186"/>
      <c r="W52" s="186"/>
      <c r="X52" s="186"/>
      <c r="Y52" s="186">
        <f t="shared" si="2"/>
        <v>0</v>
      </c>
      <c r="Z52" s="186"/>
      <c r="AA52" s="186"/>
      <c r="AB52" s="200"/>
      <c r="AC52" s="200"/>
      <c r="AD52" s="200">
        <f t="shared" si="3"/>
        <v>0</v>
      </c>
      <c r="AE52" s="200">
        <f t="shared" si="4"/>
        <v>0</v>
      </c>
    </row>
    <row r="53" spans="1:32" ht="23.25" x14ac:dyDescent="0.45">
      <c r="A53" s="97" t="s">
        <v>156</v>
      </c>
      <c r="B53" s="98"/>
      <c r="C53" s="99"/>
      <c r="D53" s="99" t="s">
        <v>157</v>
      </c>
      <c r="E53" s="102"/>
      <c r="F53" s="187"/>
      <c r="G53" s="187"/>
      <c r="H53" s="187"/>
      <c r="I53" s="187"/>
      <c r="J53" s="187"/>
      <c r="K53" s="187"/>
      <c r="L53" s="187"/>
      <c r="M53" s="187"/>
      <c r="N53" s="187">
        <f t="shared" si="0"/>
        <v>0</v>
      </c>
      <c r="O53" s="187"/>
      <c r="P53" s="187"/>
      <c r="Q53" s="187"/>
      <c r="R53" s="187"/>
      <c r="S53" s="187"/>
      <c r="T53" s="187">
        <f t="shared" si="1"/>
        <v>0</v>
      </c>
      <c r="U53" s="187"/>
      <c r="V53" s="187"/>
      <c r="W53" s="187"/>
      <c r="X53" s="187"/>
      <c r="Y53" s="187">
        <f t="shared" si="2"/>
        <v>0</v>
      </c>
      <c r="Z53" s="187"/>
      <c r="AA53" s="187"/>
      <c r="AB53" s="201"/>
      <c r="AC53" s="201"/>
      <c r="AD53" s="201">
        <f t="shared" si="3"/>
        <v>0</v>
      </c>
      <c r="AE53" s="201">
        <f t="shared" si="4"/>
        <v>0</v>
      </c>
    </row>
    <row r="54" spans="1:32" ht="23.25" x14ac:dyDescent="0.45">
      <c r="A54" s="97" t="s">
        <v>158</v>
      </c>
      <c r="B54" s="98"/>
      <c r="C54" s="99"/>
      <c r="D54" s="99" t="s">
        <v>551</v>
      </c>
      <c r="E54" s="102"/>
      <c r="F54" s="187"/>
      <c r="G54" s="187"/>
      <c r="H54" s="187"/>
      <c r="I54" s="187"/>
      <c r="J54" s="187"/>
      <c r="K54" s="187"/>
      <c r="L54" s="187"/>
      <c r="M54" s="187"/>
      <c r="N54" s="187">
        <f t="shared" si="0"/>
        <v>0</v>
      </c>
      <c r="O54" s="187"/>
      <c r="P54" s="187"/>
      <c r="Q54" s="187"/>
      <c r="R54" s="187"/>
      <c r="S54" s="187"/>
      <c r="T54" s="187">
        <f t="shared" si="1"/>
        <v>0</v>
      </c>
      <c r="U54" s="187"/>
      <c r="V54" s="187"/>
      <c r="W54" s="187"/>
      <c r="X54" s="187"/>
      <c r="Y54" s="187">
        <f t="shared" si="2"/>
        <v>0</v>
      </c>
      <c r="Z54" s="187"/>
      <c r="AA54" s="187"/>
      <c r="AB54" s="201"/>
      <c r="AC54" s="201"/>
      <c r="AD54" s="201">
        <f t="shared" si="3"/>
        <v>0</v>
      </c>
      <c r="AE54" s="201">
        <f t="shared" si="4"/>
        <v>0</v>
      </c>
    </row>
    <row r="55" spans="1:32" ht="23.25" x14ac:dyDescent="0.45">
      <c r="A55" s="97" t="s">
        <v>562</v>
      </c>
      <c r="B55" s="98"/>
      <c r="C55" s="99"/>
      <c r="D55" s="99" t="s">
        <v>563</v>
      </c>
      <c r="E55" s="102"/>
      <c r="F55" s="187"/>
      <c r="G55" s="187"/>
      <c r="H55" s="187"/>
      <c r="I55" s="187"/>
      <c r="J55" s="187"/>
      <c r="K55" s="187"/>
      <c r="L55" s="187"/>
      <c r="M55" s="187"/>
      <c r="N55" s="187">
        <f t="shared" si="0"/>
        <v>0</v>
      </c>
      <c r="O55" s="187"/>
      <c r="P55" s="187"/>
      <c r="Q55" s="187"/>
      <c r="R55" s="187"/>
      <c r="S55" s="187"/>
      <c r="T55" s="187">
        <f t="shared" si="1"/>
        <v>0</v>
      </c>
      <c r="U55" s="187"/>
      <c r="V55" s="187"/>
      <c r="W55" s="187"/>
      <c r="X55" s="187"/>
      <c r="Y55" s="187">
        <f t="shared" si="2"/>
        <v>0</v>
      </c>
      <c r="Z55" s="187"/>
      <c r="AA55" s="187"/>
      <c r="AB55" s="201"/>
      <c r="AC55" s="201"/>
      <c r="AD55" s="201">
        <f t="shared" si="3"/>
        <v>0</v>
      </c>
      <c r="AE55" s="201">
        <f t="shared" si="4"/>
        <v>0</v>
      </c>
    </row>
    <row r="56" spans="1:32" ht="23.25" x14ac:dyDescent="0.5">
      <c r="A56" s="24"/>
      <c r="B56" s="65" t="s">
        <v>159</v>
      </c>
      <c r="C56" s="66"/>
      <c r="D56" s="66"/>
      <c r="E56" s="67"/>
      <c r="F56" s="186"/>
      <c r="G56" s="186"/>
      <c r="H56" s="186"/>
      <c r="I56" s="186"/>
      <c r="J56" s="186"/>
      <c r="K56" s="186"/>
      <c r="L56" s="186"/>
      <c r="M56" s="186"/>
      <c r="N56" s="186">
        <f t="shared" si="0"/>
        <v>0</v>
      </c>
      <c r="O56" s="186"/>
      <c r="P56" s="186"/>
      <c r="Q56" s="186"/>
      <c r="R56" s="186"/>
      <c r="S56" s="186"/>
      <c r="T56" s="186">
        <f t="shared" si="1"/>
        <v>0</v>
      </c>
      <c r="U56" s="186"/>
      <c r="V56" s="186"/>
      <c r="W56" s="186"/>
      <c r="X56" s="186"/>
      <c r="Y56" s="186">
        <f t="shared" si="2"/>
        <v>0</v>
      </c>
      <c r="Z56" s="186"/>
      <c r="AA56" s="186"/>
      <c r="AB56" s="200"/>
      <c r="AC56" s="200"/>
      <c r="AD56" s="200">
        <f t="shared" si="3"/>
        <v>0</v>
      </c>
      <c r="AE56" s="200">
        <f t="shared" si="4"/>
        <v>0</v>
      </c>
    </row>
    <row r="57" spans="1:32" ht="23.25" x14ac:dyDescent="0.5">
      <c r="A57" s="24"/>
      <c r="B57" s="71"/>
      <c r="C57" s="62" t="s">
        <v>160</v>
      </c>
      <c r="D57" s="66"/>
      <c r="E57" s="67"/>
      <c r="F57" s="186"/>
      <c r="G57" s="186"/>
      <c r="H57" s="186"/>
      <c r="I57" s="186"/>
      <c r="J57" s="186"/>
      <c r="K57" s="186"/>
      <c r="L57" s="186"/>
      <c r="M57" s="186"/>
      <c r="N57" s="186">
        <f t="shared" si="0"/>
        <v>0</v>
      </c>
      <c r="O57" s="186"/>
      <c r="P57" s="186"/>
      <c r="Q57" s="186"/>
      <c r="R57" s="186"/>
      <c r="S57" s="186"/>
      <c r="T57" s="186">
        <f t="shared" si="1"/>
        <v>0</v>
      </c>
      <c r="U57" s="186"/>
      <c r="V57" s="186"/>
      <c r="W57" s="186"/>
      <c r="X57" s="186"/>
      <c r="Y57" s="186">
        <f t="shared" si="2"/>
        <v>0</v>
      </c>
      <c r="Z57" s="186"/>
      <c r="AA57" s="186"/>
      <c r="AB57" s="200"/>
      <c r="AC57" s="200"/>
      <c r="AD57" s="200">
        <f t="shared" si="3"/>
        <v>0</v>
      </c>
      <c r="AE57" s="200">
        <f t="shared" si="4"/>
        <v>0</v>
      </c>
    </row>
    <row r="58" spans="1:32" ht="23.25" x14ac:dyDescent="0.45">
      <c r="A58" s="24" t="s">
        <v>161</v>
      </c>
      <c r="B58" s="71"/>
      <c r="C58" s="66"/>
      <c r="D58" s="66" t="s">
        <v>617</v>
      </c>
      <c r="E58" s="67"/>
      <c r="F58" s="186">
        <v>534536.88</v>
      </c>
      <c r="G58" s="186">
        <v>297685.8</v>
      </c>
      <c r="H58" s="186">
        <v>614309.28</v>
      </c>
      <c r="I58" s="186">
        <v>1213278.6000000001</v>
      </c>
      <c r="J58" s="186">
        <v>480966.3</v>
      </c>
      <c r="K58" s="186">
        <v>380218.44</v>
      </c>
      <c r="L58" s="186">
        <v>346726.68</v>
      </c>
      <c r="M58" s="186">
        <v>365335.92</v>
      </c>
      <c r="N58" s="186">
        <f t="shared" si="0"/>
        <v>4233057.9000000004</v>
      </c>
      <c r="O58" s="186">
        <v>304527.48</v>
      </c>
      <c r="P58" s="186">
        <v>656122.56000000006</v>
      </c>
      <c r="Q58" s="186">
        <v>365335.92</v>
      </c>
      <c r="R58" s="186">
        <v>496742.40000000002</v>
      </c>
      <c r="S58" s="186">
        <v>418367.16</v>
      </c>
      <c r="T58" s="186">
        <f t="shared" si="1"/>
        <v>2241095.52</v>
      </c>
      <c r="U58" s="186">
        <v>174210.36</v>
      </c>
      <c r="V58" s="186">
        <v>599789.22</v>
      </c>
      <c r="W58" s="186">
        <v>365335.92</v>
      </c>
      <c r="X58" s="186">
        <v>524041.26</v>
      </c>
      <c r="Y58" s="186">
        <f t="shared" si="2"/>
        <v>1663376.76</v>
      </c>
      <c r="Z58" s="186">
        <v>177658.56</v>
      </c>
      <c r="AA58" s="186">
        <v>360842.76</v>
      </c>
      <c r="AB58" s="200">
        <v>243557.28</v>
      </c>
      <c r="AC58" s="200">
        <v>369000.6</v>
      </c>
      <c r="AD58" s="200">
        <f t="shared" si="3"/>
        <v>1151059.2000000002</v>
      </c>
      <c r="AE58" s="200">
        <f t="shared" si="4"/>
        <v>9288589.379999999</v>
      </c>
      <c r="AF58" s="188">
        <v>9288589.3800000008</v>
      </c>
    </row>
    <row r="59" spans="1:32" ht="23.25" x14ac:dyDescent="0.45">
      <c r="A59" s="24" t="s">
        <v>162</v>
      </c>
      <c r="B59" s="71"/>
      <c r="C59" s="66"/>
      <c r="D59" s="66" t="s">
        <v>163</v>
      </c>
      <c r="E59" s="67"/>
      <c r="F59" s="186"/>
      <c r="G59" s="186"/>
      <c r="H59" s="186"/>
      <c r="I59" s="186">
        <v>0</v>
      </c>
      <c r="J59" s="186">
        <v>3000</v>
      </c>
      <c r="K59" s="186"/>
      <c r="L59" s="186"/>
      <c r="M59" s="186"/>
      <c r="N59" s="186">
        <f t="shared" si="0"/>
        <v>3000</v>
      </c>
      <c r="O59" s="186"/>
      <c r="P59" s="186"/>
      <c r="Q59" s="186"/>
      <c r="R59" s="186"/>
      <c r="S59" s="186">
        <v>3000</v>
      </c>
      <c r="T59" s="186">
        <f t="shared" si="1"/>
        <v>3000</v>
      </c>
      <c r="U59" s="186"/>
      <c r="V59" s="186">
        <v>1500</v>
      </c>
      <c r="W59" s="186"/>
      <c r="X59" s="186"/>
      <c r="Y59" s="186">
        <f t="shared" si="2"/>
        <v>1500</v>
      </c>
      <c r="Z59" s="186"/>
      <c r="AA59" s="186">
        <v>1500</v>
      </c>
      <c r="AB59" s="200"/>
      <c r="AC59" s="200"/>
      <c r="AD59" s="200">
        <f t="shared" si="3"/>
        <v>1500</v>
      </c>
      <c r="AE59" s="200">
        <f t="shared" si="4"/>
        <v>9000</v>
      </c>
      <c r="AF59" s="188"/>
    </row>
    <row r="60" spans="1:32" ht="23.25" x14ac:dyDescent="0.45">
      <c r="A60" s="24" t="s">
        <v>164</v>
      </c>
      <c r="B60" s="71"/>
      <c r="C60" s="66"/>
      <c r="D60" s="66" t="s">
        <v>165</v>
      </c>
      <c r="E60" s="67"/>
      <c r="F60" s="186">
        <v>30000</v>
      </c>
      <c r="G60" s="186">
        <v>5000</v>
      </c>
      <c r="H60" s="186">
        <v>40000</v>
      </c>
      <c r="I60" s="186">
        <v>70000</v>
      </c>
      <c r="J60" s="186">
        <v>0</v>
      </c>
      <c r="K60" s="186">
        <v>5000</v>
      </c>
      <c r="L60" s="186">
        <v>0</v>
      </c>
      <c r="M60" s="186">
        <v>5000</v>
      </c>
      <c r="N60" s="186">
        <f t="shared" si="0"/>
        <v>155000</v>
      </c>
      <c r="O60" s="186">
        <v>5000</v>
      </c>
      <c r="P60" s="186">
        <v>60000</v>
      </c>
      <c r="Q60" s="186">
        <v>45000</v>
      </c>
      <c r="R60" s="186">
        <v>5000</v>
      </c>
      <c r="S60" s="186">
        <v>8000</v>
      </c>
      <c r="T60" s="186">
        <f t="shared" si="1"/>
        <v>123000</v>
      </c>
      <c r="U60" s="186">
        <v>0</v>
      </c>
      <c r="V60" s="186">
        <v>25000</v>
      </c>
      <c r="W60" s="186">
        <v>35000</v>
      </c>
      <c r="X60" s="186">
        <v>25000</v>
      </c>
      <c r="Y60" s="186">
        <f t="shared" si="2"/>
        <v>85000</v>
      </c>
      <c r="Z60" s="186">
        <v>25000</v>
      </c>
      <c r="AA60" s="186">
        <v>8000</v>
      </c>
      <c r="AB60" s="186">
        <v>17000</v>
      </c>
      <c r="AC60" s="186">
        <v>20000</v>
      </c>
      <c r="AD60" s="200">
        <f t="shared" si="3"/>
        <v>70000</v>
      </c>
      <c r="AE60" s="200">
        <f t="shared" si="4"/>
        <v>433000</v>
      </c>
      <c r="AF60" s="188"/>
    </row>
    <row r="61" spans="1:32" ht="23.25" x14ac:dyDescent="0.45">
      <c r="A61" s="24" t="s">
        <v>166</v>
      </c>
      <c r="B61" s="71"/>
      <c r="C61" s="66"/>
      <c r="D61" s="66" t="s">
        <v>167</v>
      </c>
      <c r="E61" s="67"/>
      <c r="F61" s="186">
        <v>4200</v>
      </c>
      <c r="G61" s="186">
        <v>2400</v>
      </c>
      <c r="H61" s="186">
        <v>12000</v>
      </c>
      <c r="I61" s="186">
        <v>21600</v>
      </c>
      <c r="J61" s="186">
        <v>0</v>
      </c>
      <c r="K61" s="186">
        <v>2400</v>
      </c>
      <c r="L61" s="186">
        <v>0</v>
      </c>
      <c r="M61" s="186">
        <v>2400</v>
      </c>
      <c r="N61" s="186">
        <f t="shared" si="0"/>
        <v>45000</v>
      </c>
      <c r="O61" s="186">
        <v>2400</v>
      </c>
      <c r="P61" s="186">
        <v>19200</v>
      </c>
      <c r="Q61" s="186">
        <v>7400</v>
      </c>
      <c r="R61" s="186">
        <v>0</v>
      </c>
      <c r="S61" s="186">
        <v>3000</v>
      </c>
      <c r="T61" s="186">
        <f t="shared" si="1"/>
        <v>32000</v>
      </c>
      <c r="U61" s="186">
        <v>0</v>
      </c>
      <c r="V61" s="186">
        <v>7200</v>
      </c>
      <c r="W61" s="186">
        <v>4800</v>
      </c>
      <c r="X61" s="186">
        <v>0</v>
      </c>
      <c r="Y61" s="186">
        <f t="shared" si="2"/>
        <v>12000</v>
      </c>
      <c r="Z61" s="186">
        <v>0</v>
      </c>
      <c r="AA61" s="186">
        <v>4800</v>
      </c>
      <c r="AB61" s="200">
        <v>4800</v>
      </c>
      <c r="AC61" s="200">
        <v>2400</v>
      </c>
      <c r="AD61" s="200">
        <f t="shared" si="3"/>
        <v>12000</v>
      </c>
      <c r="AE61" s="200">
        <f t="shared" si="4"/>
        <v>101000</v>
      </c>
      <c r="AF61" s="188">
        <v>101000</v>
      </c>
    </row>
    <row r="62" spans="1:32" ht="23.25" x14ac:dyDescent="0.45">
      <c r="A62" s="24" t="s">
        <v>168</v>
      </c>
      <c r="B62" s="71"/>
      <c r="C62" s="66"/>
      <c r="D62" s="66" t="s">
        <v>169</v>
      </c>
      <c r="E62" s="67"/>
      <c r="F62" s="186">
        <v>50000</v>
      </c>
      <c r="G62" s="186">
        <v>0</v>
      </c>
      <c r="H62" s="186">
        <v>0</v>
      </c>
      <c r="I62" s="186">
        <v>0</v>
      </c>
      <c r="J62" s="186">
        <v>0</v>
      </c>
      <c r="K62" s="186">
        <v>0</v>
      </c>
      <c r="L62" s="186">
        <v>0</v>
      </c>
      <c r="M62" s="186">
        <v>0</v>
      </c>
      <c r="N62" s="186">
        <f t="shared" si="0"/>
        <v>50000</v>
      </c>
      <c r="O62" s="186">
        <v>5000</v>
      </c>
      <c r="P62" s="186">
        <v>0</v>
      </c>
      <c r="Q62" s="186">
        <v>0</v>
      </c>
      <c r="R62" s="186">
        <v>0</v>
      </c>
      <c r="S62" s="186">
        <v>0</v>
      </c>
      <c r="T62" s="186">
        <f t="shared" si="1"/>
        <v>5000</v>
      </c>
      <c r="U62" s="186">
        <v>10000</v>
      </c>
      <c r="V62" s="186">
        <v>0</v>
      </c>
      <c r="W62" s="186">
        <v>0</v>
      </c>
      <c r="X62" s="186">
        <v>0</v>
      </c>
      <c r="Y62" s="186">
        <f t="shared" si="2"/>
        <v>10000</v>
      </c>
      <c r="Z62" s="186">
        <v>10000</v>
      </c>
      <c r="AA62" s="186">
        <v>0</v>
      </c>
      <c r="AB62" s="186">
        <v>0</v>
      </c>
      <c r="AC62" s="186">
        <v>0</v>
      </c>
      <c r="AD62" s="200">
        <f t="shared" si="3"/>
        <v>10000</v>
      </c>
      <c r="AE62" s="200">
        <f t="shared" si="4"/>
        <v>75000</v>
      </c>
      <c r="AF62" s="188"/>
    </row>
    <row r="63" spans="1:32" ht="23.25" x14ac:dyDescent="0.5">
      <c r="A63" s="17"/>
      <c r="B63" s="78"/>
      <c r="C63" s="75" t="s">
        <v>170</v>
      </c>
      <c r="D63" s="76"/>
      <c r="E63" s="77"/>
      <c r="F63" s="258"/>
      <c r="G63" s="258"/>
      <c r="H63" s="258"/>
      <c r="I63" s="258"/>
      <c r="J63" s="258"/>
      <c r="K63" s="258"/>
      <c r="L63" s="258"/>
      <c r="M63" s="258"/>
      <c r="N63" s="186">
        <f t="shared" si="0"/>
        <v>0</v>
      </c>
      <c r="O63" s="258"/>
      <c r="P63" s="258"/>
      <c r="Q63" s="258"/>
      <c r="R63" s="258"/>
      <c r="S63" s="258"/>
      <c r="T63" s="186">
        <f t="shared" si="1"/>
        <v>0</v>
      </c>
      <c r="U63" s="258"/>
      <c r="V63" s="258"/>
      <c r="W63" s="258"/>
      <c r="X63" s="258"/>
      <c r="Y63" s="186">
        <f t="shared" si="2"/>
        <v>0</v>
      </c>
      <c r="Z63" s="258"/>
      <c r="AA63" s="258"/>
      <c r="AB63" s="200"/>
      <c r="AC63" s="200"/>
      <c r="AD63" s="200">
        <f t="shared" si="3"/>
        <v>0</v>
      </c>
      <c r="AE63" s="200">
        <f t="shared" si="4"/>
        <v>0</v>
      </c>
      <c r="AF63" s="188"/>
    </row>
    <row r="64" spans="1:32" ht="23.25" x14ac:dyDescent="0.45">
      <c r="A64" s="24" t="s">
        <v>171</v>
      </c>
      <c r="B64" s="71"/>
      <c r="C64" s="66"/>
      <c r="D64" s="66" t="s">
        <v>172</v>
      </c>
      <c r="E64" s="67"/>
      <c r="F64" s="186">
        <v>111600</v>
      </c>
      <c r="G64" s="186">
        <v>55800</v>
      </c>
      <c r="H64" s="186">
        <v>111600</v>
      </c>
      <c r="I64" s="186">
        <v>334800</v>
      </c>
      <c r="J64" s="186">
        <v>111600</v>
      </c>
      <c r="K64" s="186">
        <v>93000</v>
      </c>
      <c r="L64" s="186">
        <v>55800</v>
      </c>
      <c r="M64" s="186">
        <v>55800</v>
      </c>
      <c r="N64" s="186">
        <f t="shared" si="0"/>
        <v>930000</v>
      </c>
      <c r="O64" s="186">
        <v>55800</v>
      </c>
      <c r="P64" s="186">
        <v>130200</v>
      </c>
      <c r="Q64" s="186">
        <v>55800</v>
      </c>
      <c r="R64" s="186">
        <v>111600</v>
      </c>
      <c r="S64" s="186">
        <v>93000</v>
      </c>
      <c r="T64" s="186">
        <f t="shared" si="1"/>
        <v>446400</v>
      </c>
      <c r="U64" s="186">
        <v>37200</v>
      </c>
      <c r="V64" s="186">
        <v>130200</v>
      </c>
      <c r="W64" s="186">
        <v>55800</v>
      </c>
      <c r="X64" s="186">
        <v>111600</v>
      </c>
      <c r="Y64" s="186">
        <f t="shared" si="2"/>
        <v>334800</v>
      </c>
      <c r="Z64" s="186">
        <v>37200</v>
      </c>
      <c r="AA64" s="186">
        <v>93000</v>
      </c>
      <c r="AB64" s="200">
        <v>37200</v>
      </c>
      <c r="AC64" s="200">
        <v>74400</v>
      </c>
      <c r="AD64" s="200">
        <f t="shared" si="3"/>
        <v>241800</v>
      </c>
      <c r="AE64" s="200">
        <f t="shared" si="4"/>
        <v>1953000</v>
      </c>
      <c r="AF64" s="188">
        <v>1953000</v>
      </c>
    </row>
    <row r="65" spans="1:33" ht="23.25" x14ac:dyDescent="0.45">
      <c r="A65" s="24" t="s">
        <v>173</v>
      </c>
      <c r="B65" s="71"/>
      <c r="C65" s="66"/>
      <c r="D65" s="66" t="s">
        <v>174</v>
      </c>
      <c r="E65" s="67"/>
      <c r="F65" s="186">
        <v>114000</v>
      </c>
      <c r="G65" s="186">
        <v>57000</v>
      </c>
      <c r="H65" s="186">
        <v>114000</v>
      </c>
      <c r="I65" s="186">
        <v>342000</v>
      </c>
      <c r="J65" s="186">
        <v>114000</v>
      </c>
      <c r="K65" s="186">
        <v>95000</v>
      </c>
      <c r="L65" s="186">
        <v>57000</v>
      </c>
      <c r="M65" s="186">
        <v>57000</v>
      </c>
      <c r="N65" s="186">
        <f t="shared" si="0"/>
        <v>950000</v>
      </c>
      <c r="O65" s="186">
        <v>57000</v>
      </c>
      <c r="P65" s="186">
        <v>133000</v>
      </c>
      <c r="Q65" s="186">
        <v>57000</v>
      </c>
      <c r="R65" s="186">
        <v>114000</v>
      </c>
      <c r="S65" s="186">
        <v>95000</v>
      </c>
      <c r="T65" s="186">
        <f t="shared" si="1"/>
        <v>456000</v>
      </c>
      <c r="U65" s="186">
        <v>38000</v>
      </c>
      <c r="V65" s="186">
        <v>133000</v>
      </c>
      <c r="W65" s="186">
        <v>57000</v>
      </c>
      <c r="X65" s="186">
        <v>114000</v>
      </c>
      <c r="Y65" s="186">
        <f t="shared" si="2"/>
        <v>342000</v>
      </c>
      <c r="Z65" s="186">
        <v>38000</v>
      </c>
      <c r="AA65" s="186">
        <v>95000</v>
      </c>
      <c r="AB65" s="200">
        <v>38000</v>
      </c>
      <c r="AC65" s="200">
        <v>76000</v>
      </c>
      <c r="AD65" s="200">
        <f t="shared" si="3"/>
        <v>247000</v>
      </c>
      <c r="AE65" s="200">
        <f t="shared" si="4"/>
        <v>1995000</v>
      </c>
      <c r="AF65" s="188">
        <v>1995000</v>
      </c>
    </row>
    <row r="66" spans="1:33" ht="23.25" x14ac:dyDescent="0.5">
      <c r="A66" s="17"/>
      <c r="B66" s="78"/>
      <c r="C66" s="75" t="s">
        <v>175</v>
      </c>
      <c r="D66" s="76"/>
      <c r="E66" s="77"/>
      <c r="F66" s="258"/>
      <c r="G66" s="258"/>
      <c r="H66" s="258"/>
      <c r="I66" s="258"/>
      <c r="J66" s="258"/>
      <c r="K66" s="258"/>
      <c r="L66" s="258"/>
      <c r="M66" s="258"/>
      <c r="N66" s="186">
        <f t="shared" si="0"/>
        <v>0</v>
      </c>
      <c r="O66" s="258"/>
      <c r="P66" s="258"/>
      <c r="Q66" s="258"/>
      <c r="R66" s="258"/>
      <c r="S66" s="258"/>
      <c r="T66" s="186">
        <f t="shared" si="1"/>
        <v>0</v>
      </c>
      <c r="U66" s="258"/>
      <c r="V66" s="258"/>
      <c r="W66" s="258"/>
      <c r="X66" s="258"/>
      <c r="Y66" s="186">
        <f t="shared" si="2"/>
        <v>0</v>
      </c>
      <c r="Z66" s="258"/>
      <c r="AA66" s="258"/>
      <c r="AB66" s="200"/>
      <c r="AC66" s="200"/>
      <c r="AD66" s="200">
        <f t="shared" si="3"/>
        <v>0</v>
      </c>
      <c r="AE66" s="200">
        <f t="shared" si="4"/>
        <v>0</v>
      </c>
      <c r="AF66" s="188"/>
    </row>
    <row r="67" spans="1:33" ht="23.25" x14ac:dyDescent="0.45">
      <c r="A67" s="24" t="s">
        <v>176</v>
      </c>
      <c r="B67" s="71"/>
      <c r="C67" s="66"/>
      <c r="D67" s="66" t="s">
        <v>177</v>
      </c>
      <c r="E67" s="67"/>
      <c r="F67" s="186">
        <v>10000</v>
      </c>
      <c r="G67" s="186">
        <v>10000</v>
      </c>
      <c r="H67" s="186">
        <v>10000</v>
      </c>
      <c r="I67" s="186">
        <v>25000</v>
      </c>
      <c r="J67" s="186">
        <v>30000</v>
      </c>
      <c r="K67" s="186">
        <v>6000</v>
      </c>
      <c r="L67" s="186">
        <v>15000</v>
      </c>
      <c r="M67" s="186">
        <v>15000</v>
      </c>
      <c r="N67" s="186">
        <f t="shared" si="0"/>
        <v>121000</v>
      </c>
      <c r="O67" s="186">
        <v>6000</v>
      </c>
      <c r="P67" s="186">
        <v>15000</v>
      </c>
      <c r="Q67" s="186">
        <v>6000</v>
      </c>
      <c r="R67" s="186">
        <v>6000</v>
      </c>
      <c r="S67" s="186">
        <v>6000</v>
      </c>
      <c r="T67" s="186">
        <f t="shared" si="1"/>
        <v>39000</v>
      </c>
      <c r="U67" s="186">
        <v>6000</v>
      </c>
      <c r="V67" s="186">
        <v>20000</v>
      </c>
      <c r="W67" s="186">
        <v>6000</v>
      </c>
      <c r="X67" s="186">
        <v>6000</v>
      </c>
      <c r="Y67" s="186">
        <f t="shared" si="2"/>
        <v>38000</v>
      </c>
      <c r="Z67" s="186">
        <v>6000</v>
      </c>
      <c r="AA67" s="186">
        <v>15000</v>
      </c>
      <c r="AB67" s="186">
        <v>6000</v>
      </c>
      <c r="AC67" s="186">
        <v>6000</v>
      </c>
      <c r="AD67" s="200">
        <f t="shared" si="3"/>
        <v>33000</v>
      </c>
      <c r="AE67" s="200">
        <f t="shared" si="4"/>
        <v>231000</v>
      </c>
      <c r="AF67" s="188"/>
    </row>
    <row r="68" spans="1:33" ht="23.25" x14ac:dyDescent="0.45">
      <c r="A68" s="24" t="s">
        <v>178</v>
      </c>
      <c r="B68" s="71"/>
      <c r="C68" s="66"/>
      <c r="D68" s="66" t="s">
        <v>179</v>
      </c>
      <c r="E68" s="67"/>
      <c r="F68" s="186">
        <v>48000</v>
      </c>
      <c r="G68" s="186">
        <v>18000</v>
      </c>
      <c r="H68" s="186">
        <v>25000</v>
      </c>
      <c r="I68" s="186">
        <v>130000</v>
      </c>
      <c r="J68" s="186">
        <v>28000</v>
      </c>
      <c r="K68" s="186">
        <v>22000</v>
      </c>
      <c r="L68" s="186">
        <v>28000</v>
      </c>
      <c r="M68" s="186">
        <v>28000</v>
      </c>
      <c r="N68" s="186">
        <f t="shared" si="0"/>
        <v>327000</v>
      </c>
      <c r="O68" s="186">
        <v>22000</v>
      </c>
      <c r="P68" s="186">
        <v>190000</v>
      </c>
      <c r="Q68" s="186">
        <v>22000</v>
      </c>
      <c r="R68" s="186">
        <v>22000</v>
      </c>
      <c r="S68" s="186">
        <v>18000</v>
      </c>
      <c r="T68" s="186">
        <f t="shared" si="1"/>
        <v>274000</v>
      </c>
      <c r="U68" s="186">
        <v>22000</v>
      </c>
      <c r="V68" s="186">
        <v>160000</v>
      </c>
      <c r="W68" s="186">
        <v>22000</v>
      </c>
      <c r="X68" s="186">
        <v>22000</v>
      </c>
      <c r="Y68" s="186">
        <f t="shared" si="2"/>
        <v>226000</v>
      </c>
      <c r="Z68" s="186">
        <v>22000</v>
      </c>
      <c r="AA68" s="186">
        <v>120000</v>
      </c>
      <c r="AB68" s="186">
        <v>22000</v>
      </c>
      <c r="AC68" s="186">
        <v>22000</v>
      </c>
      <c r="AD68" s="200">
        <f t="shared" si="3"/>
        <v>186000</v>
      </c>
      <c r="AE68" s="200">
        <f t="shared" si="4"/>
        <v>1013000</v>
      </c>
      <c r="AF68" s="188"/>
    </row>
    <row r="69" spans="1:33" ht="23.25" x14ac:dyDescent="0.45">
      <c r="A69" s="24" t="s">
        <v>180</v>
      </c>
      <c r="B69" s="71"/>
      <c r="C69" s="66"/>
      <c r="D69" s="66" t="s">
        <v>181</v>
      </c>
      <c r="E69" s="67"/>
      <c r="F69" s="186">
        <v>95000</v>
      </c>
      <c r="G69" s="186">
        <v>30000</v>
      </c>
      <c r="H69" s="186">
        <v>35000</v>
      </c>
      <c r="I69" s="186">
        <v>230000</v>
      </c>
      <c r="J69" s="186">
        <v>55000</v>
      </c>
      <c r="K69" s="186">
        <v>30000</v>
      </c>
      <c r="L69" s="186">
        <v>38000</v>
      </c>
      <c r="M69" s="186">
        <v>38000</v>
      </c>
      <c r="N69" s="186">
        <f t="shared" si="0"/>
        <v>551000</v>
      </c>
      <c r="O69" s="186">
        <v>30000</v>
      </c>
      <c r="P69" s="186">
        <v>280000</v>
      </c>
      <c r="Q69" s="186">
        <v>30000</v>
      </c>
      <c r="R69" s="186">
        <v>30000</v>
      </c>
      <c r="S69" s="186">
        <v>29000</v>
      </c>
      <c r="T69" s="186">
        <f t="shared" si="1"/>
        <v>399000</v>
      </c>
      <c r="U69" s="186">
        <v>30000</v>
      </c>
      <c r="V69" s="186">
        <v>230000</v>
      </c>
      <c r="W69" s="186">
        <v>30000</v>
      </c>
      <c r="X69" s="186">
        <v>30000</v>
      </c>
      <c r="Y69" s="186">
        <f t="shared" si="2"/>
        <v>320000</v>
      </c>
      <c r="Z69" s="186">
        <v>30000</v>
      </c>
      <c r="AA69" s="186">
        <v>200000</v>
      </c>
      <c r="AB69" s="186">
        <v>30000</v>
      </c>
      <c r="AC69" s="186">
        <v>30000</v>
      </c>
      <c r="AD69" s="200">
        <f t="shared" si="3"/>
        <v>290000</v>
      </c>
      <c r="AE69" s="200">
        <f t="shared" si="4"/>
        <v>1560000</v>
      </c>
      <c r="AF69" s="188"/>
    </row>
    <row r="70" spans="1:33" ht="23.25" x14ac:dyDescent="0.45">
      <c r="A70" s="24" t="s">
        <v>184</v>
      </c>
      <c r="B70" s="71"/>
      <c r="C70" s="66"/>
      <c r="D70" s="66" t="s">
        <v>185</v>
      </c>
      <c r="E70" s="67"/>
      <c r="F70" s="186"/>
      <c r="G70" s="186"/>
      <c r="H70" s="186"/>
      <c r="I70" s="186"/>
      <c r="J70" s="186"/>
      <c r="K70" s="186"/>
      <c r="L70" s="186"/>
      <c r="M70" s="186"/>
      <c r="N70" s="186">
        <f t="shared" si="0"/>
        <v>0</v>
      </c>
      <c r="O70" s="186"/>
      <c r="P70" s="186"/>
      <c r="Q70" s="186"/>
      <c r="R70" s="186"/>
      <c r="S70" s="186"/>
      <c r="T70" s="186">
        <f t="shared" si="1"/>
        <v>0</v>
      </c>
      <c r="U70" s="186"/>
      <c r="V70" s="186"/>
      <c r="W70" s="186"/>
      <c r="X70" s="186"/>
      <c r="Y70" s="186">
        <f t="shared" si="2"/>
        <v>0</v>
      </c>
      <c r="Z70" s="186"/>
      <c r="AA70" s="186"/>
      <c r="AB70" s="200"/>
      <c r="AC70" s="200"/>
      <c r="AD70" s="200">
        <f t="shared" si="3"/>
        <v>0</v>
      </c>
      <c r="AE70" s="200">
        <f t="shared" si="4"/>
        <v>0</v>
      </c>
      <c r="AF70" s="188"/>
    </row>
    <row r="71" spans="1:33" ht="23.25" x14ac:dyDescent="0.5">
      <c r="A71" s="96" t="s">
        <v>681</v>
      </c>
      <c r="B71" s="71"/>
      <c r="C71" s="66"/>
      <c r="D71" s="66" t="s">
        <v>682</v>
      </c>
      <c r="E71" s="67"/>
      <c r="F71" s="186">
        <v>0</v>
      </c>
      <c r="G71" s="186">
        <v>2000</v>
      </c>
      <c r="H71" s="186">
        <v>2000</v>
      </c>
      <c r="I71" s="186">
        <v>7000</v>
      </c>
      <c r="J71" s="186">
        <v>1000</v>
      </c>
      <c r="K71" s="186">
        <v>2000</v>
      </c>
      <c r="L71" s="186">
        <v>2000</v>
      </c>
      <c r="M71" s="186">
        <v>2000</v>
      </c>
      <c r="N71" s="186">
        <f t="shared" si="0"/>
        <v>18000</v>
      </c>
      <c r="O71" s="186">
        <v>1000</v>
      </c>
      <c r="P71" s="186">
        <v>1000</v>
      </c>
      <c r="Q71" s="186">
        <v>1000</v>
      </c>
      <c r="R71" s="186">
        <v>1000</v>
      </c>
      <c r="S71" s="186">
        <v>0</v>
      </c>
      <c r="T71" s="186">
        <f t="shared" si="1"/>
        <v>4000</v>
      </c>
      <c r="U71" s="186">
        <v>1000</v>
      </c>
      <c r="V71" s="186">
        <v>1000</v>
      </c>
      <c r="W71" s="186">
        <v>1000</v>
      </c>
      <c r="X71" s="186">
        <v>1000</v>
      </c>
      <c r="Y71" s="186">
        <f t="shared" si="2"/>
        <v>4000</v>
      </c>
      <c r="Z71" s="186"/>
      <c r="AA71" s="186">
        <v>1000</v>
      </c>
      <c r="AB71" s="200">
        <v>1000</v>
      </c>
      <c r="AC71" s="200"/>
      <c r="AD71" s="200">
        <f t="shared" si="3"/>
        <v>2000</v>
      </c>
      <c r="AE71" s="200">
        <f t="shared" si="4"/>
        <v>28000</v>
      </c>
      <c r="AF71" s="188">
        <v>28000</v>
      </c>
    </row>
    <row r="72" spans="1:33" ht="23.25" x14ac:dyDescent="0.5">
      <c r="A72" s="96" t="s">
        <v>683</v>
      </c>
      <c r="B72" s="71"/>
      <c r="C72" s="66"/>
      <c r="D72" s="66" t="s">
        <v>684</v>
      </c>
      <c r="E72" s="67"/>
      <c r="F72" s="186">
        <v>0</v>
      </c>
      <c r="G72" s="186">
        <v>2000</v>
      </c>
      <c r="H72" s="186">
        <v>2000</v>
      </c>
      <c r="I72" s="186">
        <v>7000</v>
      </c>
      <c r="J72" s="186">
        <v>1000</v>
      </c>
      <c r="K72" s="186">
        <v>2000</v>
      </c>
      <c r="L72" s="186">
        <v>2000</v>
      </c>
      <c r="M72" s="186">
        <v>2000</v>
      </c>
      <c r="N72" s="186">
        <f t="shared" si="0"/>
        <v>18000</v>
      </c>
      <c r="O72" s="186">
        <v>1000</v>
      </c>
      <c r="P72" s="186">
        <v>1000</v>
      </c>
      <c r="Q72" s="186">
        <v>1000</v>
      </c>
      <c r="R72" s="186">
        <v>1000</v>
      </c>
      <c r="S72" s="186">
        <v>0</v>
      </c>
      <c r="T72" s="186">
        <f t="shared" si="1"/>
        <v>4000</v>
      </c>
      <c r="U72" s="186">
        <v>1000</v>
      </c>
      <c r="V72" s="186">
        <v>1000</v>
      </c>
      <c r="W72" s="186">
        <v>1000</v>
      </c>
      <c r="X72" s="186">
        <v>1000</v>
      </c>
      <c r="Y72" s="186">
        <f t="shared" si="2"/>
        <v>4000</v>
      </c>
      <c r="Z72" s="186"/>
      <c r="AA72" s="186">
        <v>1000</v>
      </c>
      <c r="AB72" s="200">
        <v>1000</v>
      </c>
      <c r="AC72" s="200"/>
      <c r="AD72" s="200">
        <f t="shared" si="3"/>
        <v>2000</v>
      </c>
      <c r="AE72" s="200">
        <f t="shared" si="4"/>
        <v>28000</v>
      </c>
      <c r="AF72" s="188">
        <v>28000</v>
      </c>
    </row>
    <row r="73" spans="1:33" ht="23.25" x14ac:dyDescent="0.5">
      <c r="A73" s="96" t="s">
        <v>685</v>
      </c>
      <c r="B73" s="71"/>
      <c r="C73" s="66"/>
      <c r="D73" s="66" t="s">
        <v>686</v>
      </c>
      <c r="E73" s="67"/>
      <c r="F73" s="186">
        <v>0</v>
      </c>
      <c r="G73" s="186">
        <v>2000</v>
      </c>
      <c r="H73" s="186">
        <v>2000</v>
      </c>
      <c r="I73" s="186">
        <v>7000</v>
      </c>
      <c r="J73" s="186">
        <v>1000</v>
      </c>
      <c r="K73" s="186">
        <v>2000</v>
      </c>
      <c r="L73" s="186">
        <v>2000</v>
      </c>
      <c r="M73" s="186">
        <v>2000</v>
      </c>
      <c r="N73" s="186">
        <f t="shared" si="0"/>
        <v>18000</v>
      </c>
      <c r="O73" s="186">
        <v>1000</v>
      </c>
      <c r="P73" s="186">
        <v>1000</v>
      </c>
      <c r="Q73" s="186">
        <v>1000</v>
      </c>
      <c r="R73" s="186">
        <v>1000</v>
      </c>
      <c r="S73" s="186">
        <v>0</v>
      </c>
      <c r="T73" s="186">
        <f t="shared" si="1"/>
        <v>4000</v>
      </c>
      <c r="U73" s="186">
        <v>1000</v>
      </c>
      <c r="V73" s="186">
        <v>1000</v>
      </c>
      <c r="W73" s="186">
        <v>1000</v>
      </c>
      <c r="X73" s="186">
        <v>1000</v>
      </c>
      <c r="Y73" s="186">
        <f t="shared" si="2"/>
        <v>4000</v>
      </c>
      <c r="Z73" s="186"/>
      <c r="AA73" s="186">
        <v>1000</v>
      </c>
      <c r="AB73" s="200">
        <v>1000</v>
      </c>
      <c r="AC73" s="200"/>
      <c r="AD73" s="200">
        <f t="shared" si="3"/>
        <v>2000</v>
      </c>
      <c r="AE73" s="200">
        <f t="shared" si="4"/>
        <v>28000</v>
      </c>
      <c r="AF73" s="188">
        <v>28000</v>
      </c>
    </row>
    <row r="74" spans="1:33" ht="23.25" x14ac:dyDescent="0.5">
      <c r="A74" s="17"/>
      <c r="B74" s="78"/>
      <c r="C74" s="75" t="s">
        <v>589</v>
      </c>
      <c r="D74" s="76"/>
      <c r="E74" s="77"/>
      <c r="F74" s="258"/>
      <c r="G74" s="258"/>
      <c r="H74" s="258"/>
      <c r="I74" s="258"/>
      <c r="J74" s="258"/>
      <c r="K74" s="258"/>
      <c r="L74" s="258"/>
      <c r="M74" s="258"/>
      <c r="N74" s="186">
        <f t="shared" si="0"/>
        <v>0</v>
      </c>
      <c r="O74" s="258"/>
      <c r="P74" s="258"/>
      <c r="Q74" s="258"/>
      <c r="R74" s="258"/>
      <c r="S74" s="258"/>
      <c r="T74" s="186">
        <f t="shared" si="1"/>
        <v>0</v>
      </c>
      <c r="U74" s="258"/>
      <c r="V74" s="258"/>
      <c r="W74" s="258"/>
      <c r="X74" s="258"/>
      <c r="Y74" s="186">
        <f t="shared" si="2"/>
        <v>0</v>
      </c>
      <c r="Z74" s="258"/>
      <c r="AA74" s="258"/>
      <c r="AB74" s="200"/>
      <c r="AC74" s="200"/>
      <c r="AD74" s="200">
        <f t="shared" si="3"/>
        <v>0</v>
      </c>
      <c r="AE74" s="200">
        <f t="shared" si="4"/>
        <v>0</v>
      </c>
    </row>
    <row r="75" spans="1:33" ht="23.25" x14ac:dyDescent="0.45">
      <c r="A75" s="24" t="s">
        <v>186</v>
      </c>
      <c r="B75" s="71"/>
      <c r="C75" s="66"/>
      <c r="D75" s="66" t="s">
        <v>187</v>
      </c>
      <c r="E75" s="67"/>
      <c r="F75" s="186">
        <v>144000</v>
      </c>
      <c r="G75" s="186">
        <v>0</v>
      </c>
      <c r="H75" s="186">
        <v>0</v>
      </c>
      <c r="I75" s="186">
        <v>150000</v>
      </c>
      <c r="J75" s="186">
        <v>0</v>
      </c>
      <c r="K75" s="186">
        <v>0</v>
      </c>
      <c r="L75" s="186">
        <v>0</v>
      </c>
      <c r="M75" s="186">
        <v>48000</v>
      </c>
      <c r="N75" s="186">
        <f t="shared" si="0"/>
        <v>342000</v>
      </c>
      <c r="O75" s="186">
        <v>48000</v>
      </c>
      <c r="P75" s="186">
        <v>0</v>
      </c>
      <c r="Q75" s="186">
        <v>0</v>
      </c>
      <c r="R75" s="186">
        <v>0</v>
      </c>
      <c r="S75" s="186">
        <v>48000</v>
      </c>
      <c r="T75" s="186">
        <f t="shared" si="1"/>
        <v>96000</v>
      </c>
      <c r="U75" s="186">
        <v>48000</v>
      </c>
      <c r="V75" s="186">
        <v>42000</v>
      </c>
      <c r="W75" s="186">
        <v>0</v>
      </c>
      <c r="X75" s="186">
        <v>0</v>
      </c>
      <c r="Y75" s="186">
        <f t="shared" si="2"/>
        <v>90000</v>
      </c>
      <c r="Z75" s="186">
        <v>48000</v>
      </c>
      <c r="AA75" s="186">
        <v>0</v>
      </c>
      <c r="AB75" s="186">
        <v>0</v>
      </c>
      <c r="AC75" s="186">
        <v>0</v>
      </c>
      <c r="AD75" s="200">
        <f t="shared" si="3"/>
        <v>48000</v>
      </c>
      <c r="AE75" s="200">
        <f t="shared" si="4"/>
        <v>576000</v>
      </c>
    </row>
    <row r="76" spans="1:33" ht="23.25" x14ac:dyDescent="0.45">
      <c r="A76" s="24" t="s">
        <v>188</v>
      </c>
      <c r="B76" s="71"/>
      <c r="C76" s="66"/>
      <c r="D76" s="66" t="s">
        <v>189</v>
      </c>
      <c r="E76" s="67"/>
      <c r="F76" s="186">
        <v>255.96</v>
      </c>
      <c r="G76" s="186">
        <v>0</v>
      </c>
      <c r="H76" s="186">
        <v>0</v>
      </c>
      <c r="I76" s="186">
        <v>0</v>
      </c>
      <c r="J76" s="186">
        <v>0</v>
      </c>
      <c r="K76" s="186">
        <v>0</v>
      </c>
      <c r="L76" s="186">
        <v>0</v>
      </c>
      <c r="M76" s="186">
        <v>0</v>
      </c>
      <c r="N76" s="186">
        <f t="shared" si="0"/>
        <v>255.96</v>
      </c>
      <c r="O76" s="186">
        <v>0</v>
      </c>
      <c r="P76" s="186">
        <v>0</v>
      </c>
      <c r="Q76" s="186">
        <v>0</v>
      </c>
      <c r="R76" s="186">
        <v>0</v>
      </c>
      <c r="S76" s="186">
        <v>0</v>
      </c>
      <c r="T76" s="186">
        <f t="shared" si="1"/>
        <v>0</v>
      </c>
      <c r="U76" s="186">
        <v>0</v>
      </c>
      <c r="V76" s="186">
        <v>0</v>
      </c>
      <c r="W76" s="186">
        <v>0</v>
      </c>
      <c r="X76" s="186">
        <v>0</v>
      </c>
      <c r="Y76" s="186">
        <f t="shared" si="2"/>
        <v>0</v>
      </c>
      <c r="Z76" s="186">
        <v>0</v>
      </c>
      <c r="AA76" s="186">
        <v>0</v>
      </c>
      <c r="AB76" s="186">
        <v>0</v>
      </c>
      <c r="AC76" s="186">
        <v>0</v>
      </c>
      <c r="AD76" s="200">
        <f t="shared" si="3"/>
        <v>0</v>
      </c>
      <c r="AE76" s="200">
        <f t="shared" si="4"/>
        <v>255.96</v>
      </c>
      <c r="AF76" s="188">
        <f>AF32+AF33+AF42+AF44+AF58+AF61+AF64+AF65+AF71+AF72+AF73</f>
        <v>81181744.039999992</v>
      </c>
      <c r="AG76" s="188">
        <f>AE32+AE33+AE42+AE44+AE58+AE61+AE64+AE65+AE71+AE72+AE73+AE76</f>
        <v>81181999.999999985</v>
      </c>
    </row>
    <row r="77" spans="1:33" ht="23.25" x14ac:dyDescent="0.5">
      <c r="A77" s="24"/>
      <c r="B77" s="65" t="s">
        <v>190</v>
      </c>
      <c r="C77" s="66"/>
      <c r="D77" s="66"/>
      <c r="E77" s="67"/>
      <c r="F77" s="186"/>
      <c r="G77" s="186"/>
      <c r="H77" s="186"/>
      <c r="I77" s="186"/>
      <c r="J77" s="186"/>
      <c r="K77" s="186"/>
      <c r="L77" s="186"/>
      <c r="M77" s="186"/>
      <c r="N77" s="186">
        <f t="shared" ref="N77:N140" si="6">SUM(F77:M77)</f>
        <v>0</v>
      </c>
      <c r="O77" s="186"/>
      <c r="P77" s="186"/>
      <c r="Q77" s="186"/>
      <c r="R77" s="186"/>
      <c r="S77" s="186"/>
      <c r="T77" s="186">
        <f t="shared" ref="T77:T140" si="7">SUM(O77:S77)</f>
        <v>0</v>
      </c>
      <c r="U77" s="186"/>
      <c r="V77" s="186"/>
      <c r="W77" s="186"/>
      <c r="X77" s="186"/>
      <c r="Y77" s="186">
        <f t="shared" ref="Y77:Y140" si="8">SUM(U77:X77)</f>
        <v>0</v>
      </c>
      <c r="Z77" s="186"/>
      <c r="AA77" s="186"/>
      <c r="AB77" s="200"/>
      <c r="AC77" s="200"/>
      <c r="AD77" s="200">
        <f t="shared" ref="AD77:AD140" si="9">SUM(Z77:AC77)</f>
        <v>0</v>
      </c>
      <c r="AE77" s="200">
        <f t="shared" ref="AE77:AE140" si="10">N77+T77+Y77+AD77</f>
        <v>0</v>
      </c>
      <c r="AF77" s="188">
        <f>AF48+AF76</f>
        <v>81564613.039999992</v>
      </c>
      <c r="AG77" s="188" t="s">
        <v>825</v>
      </c>
    </row>
    <row r="78" spans="1:33" ht="23.25" x14ac:dyDescent="0.45">
      <c r="A78" s="97" t="s">
        <v>182</v>
      </c>
      <c r="B78" s="98"/>
      <c r="C78" s="99"/>
      <c r="D78" s="99" t="s">
        <v>183</v>
      </c>
      <c r="E78" s="102"/>
      <c r="F78" s="187"/>
      <c r="G78" s="187"/>
      <c r="H78" s="187"/>
      <c r="I78" s="187"/>
      <c r="J78" s="187"/>
      <c r="K78" s="187"/>
      <c r="L78" s="187"/>
      <c r="M78" s="187"/>
      <c r="N78" s="187">
        <f t="shared" si="6"/>
        <v>0</v>
      </c>
      <c r="O78" s="187"/>
      <c r="P78" s="187"/>
      <c r="Q78" s="187"/>
      <c r="R78" s="187"/>
      <c r="S78" s="187"/>
      <c r="T78" s="187">
        <f t="shared" si="7"/>
        <v>0</v>
      </c>
      <c r="U78" s="187"/>
      <c r="V78" s="187"/>
      <c r="W78" s="187"/>
      <c r="X78" s="187"/>
      <c r="Y78" s="187">
        <f t="shared" si="8"/>
        <v>0</v>
      </c>
      <c r="Z78" s="187"/>
      <c r="AA78" s="187"/>
      <c r="AB78" s="201"/>
      <c r="AC78" s="201"/>
      <c r="AD78" s="201">
        <f t="shared" si="9"/>
        <v>0</v>
      </c>
      <c r="AE78" s="201">
        <f t="shared" si="10"/>
        <v>0</v>
      </c>
    </row>
    <row r="79" spans="1:33" ht="23.25" x14ac:dyDescent="0.45">
      <c r="A79" s="97" t="s">
        <v>191</v>
      </c>
      <c r="B79" s="98"/>
      <c r="C79" s="99"/>
      <c r="D79" s="99" t="s">
        <v>590</v>
      </c>
      <c r="E79" s="102"/>
      <c r="F79" s="187"/>
      <c r="G79" s="187"/>
      <c r="H79" s="187"/>
      <c r="I79" s="187"/>
      <c r="J79" s="187"/>
      <c r="K79" s="187"/>
      <c r="L79" s="187"/>
      <c r="M79" s="187"/>
      <c r="N79" s="187">
        <f t="shared" si="6"/>
        <v>0</v>
      </c>
      <c r="O79" s="187"/>
      <c r="P79" s="187"/>
      <c r="Q79" s="187"/>
      <c r="R79" s="187"/>
      <c r="S79" s="187"/>
      <c r="T79" s="187">
        <f t="shared" si="7"/>
        <v>0</v>
      </c>
      <c r="U79" s="187"/>
      <c r="V79" s="187"/>
      <c r="W79" s="187"/>
      <c r="X79" s="187"/>
      <c r="Y79" s="187">
        <f t="shared" si="8"/>
        <v>0</v>
      </c>
      <c r="Z79" s="187"/>
      <c r="AA79" s="187"/>
      <c r="AB79" s="201"/>
      <c r="AC79" s="201"/>
      <c r="AD79" s="201">
        <f t="shared" si="9"/>
        <v>0</v>
      </c>
      <c r="AE79" s="201">
        <f t="shared" si="10"/>
        <v>0</v>
      </c>
    </row>
    <row r="80" spans="1:33" ht="23.25" x14ac:dyDescent="0.45">
      <c r="A80" s="24" t="s">
        <v>192</v>
      </c>
      <c r="B80" s="71"/>
      <c r="C80" s="66"/>
      <c r="D80" s="66" t="s">
        <v>591</v>
      </c>
      <c r="E80" s="67"/>
      <c r="F80" s="186">
        <v>0</v>
      </c>
      <c r="G80" s="186">
        <v>0</v>
      </c>
      <c r="H80" s="186">
        <v>0</v>
      </c>
      <c r="I80" s="186">
        <v>0</v>
      </c>
      <c r="J80" s="186">
        <v>0</v>
      </c>
      <c r="K80" s="186">
        <v>0</v>
      </c>
      <c r="L80" s="186">
        <v>0</v>
      </c>
      <c r="M80" s="186">
        <v>0</v>
      </c>
      <c r="N80" s="186">
        <f t="shared" si="6"/>
        <v>0</v>
      </c>
      <c r="O80" s="186">
        <v>0</v>
      </c>
      <c r="P80" s="186">
        <v>0</v>
      </c>
      <c r="Q80" s="186">
        <v>0</v>
      </c>
      <c r="R80" s="186">
        <v>0</v>
      </c>
      <c r="S80" s="186">
        <v>0</v>
      </c>
      <c r="T80" s="186">
        <f t="shared" si="7"/>
        <v>0</v>
      </c>
      <c r="U80" s="186">
        <v>0</v>
      </c>
      <c r="V80" s="186">
        <v>0</v>
      </c>
      <c r="W80" s="186">
        <v>0</v>
      </c>
      <c r="X80" s="186">
        <v>0</v>
      </c>
      <c r="Y80" s="186">
        <v>0</v>
      </c>
      <c r="Z80" s="186">
        <v>0</v>
      </c>
      <c r="AA80" s="186">
        <v>0</v>
      </c>
      <c r="AB80" s="186">
        <v>0</v>
      </c>
      <c r="AC80" s="186">
        <v>0</v>
      </c>
      <c r="AD80" s="200">
        <f t="shared" si="9"/>
        <v>0</v>
      </c>
      <c r="AE80" s="200">
        <f t="shared" si="10"/>
        <v>0</v>
      </c>
    </row>
    <row r="81" spans="1:31" ht="23.25" x14ac:dyDescent="0.45">
      <c r="A81" s="24" t="s">
        <v>193</v>
      </c>
      <c r="B81" s="71"/>
      <c r="C81" s="66"/>
      <c r="D81" s="66" t="s">
        <v>194</v>
      </c>
      <c r="E81" s="67"/>
      <c r="F81" s="186">
        <v>0</v>
      </c>
      <c r="G81" s="186">
        <v>0</v>
      </c>
      <c r="H81" s="186">
        <v>0</v>
      </c>
      <c r="I81" s="186">
        <v>0</v>
      </c>
      <c r="J81" s="186">
        <v>0</v>
      </c>
      <c r="K81" s="186">
        <v>0</v>
      </c>
      <c r="L81" s="186">
        <v>0</v>
      </c>
      <c r="M81" s="186">
        <v>0</v>
      </c>
      <c r="N81" s="186">
        <f t="shared" si="6"/>
        <v>0</v>
      </c>
      <c r="O81" s="186">
        <v>0</v>
      </c>
      <c r="P81" s="186">
        <v>0</v>
      </c>
      <c r="Q81" s="186">
        <v>0</v>
      </c>
      <c r="R81" s="186">
        <v>0</v>
      </c>
      <c r="S81" s="186">
        <v>0</v>
      </c>
      <c r="T81" s="186">
        <f t="shared" si="7"/>
        <v>0</v>
      </c>
      <c r="U81" s="186">
        <v>0</v>
      </c>
      <c r="V81" s="186">
        <v>0</v>
      </c>
      <c r="W81" s="186">
        <v>0</v>
      </c>
      <c r="X81" s="186">
        <v>0</v>
      </c>
      <c r="Y81" s="186">
        <v>0</v>
      </c>
      <c r="Z81" s="186">
        <v>0</v>
      </c>
      <c r="AA81" s="186">
        <v>0</v>
      </c>
      <c r="AB81" s="186">
        <v>0</v>
      </c>
      <c r="AC81" s="186">
        <v>0</v>
      </c>
      <c r="AD81" s="200">
        <f t="shared" si="9"/>
        <v>0</v>
      </c>
      <c r="AE81" s="200">
        <f t="shared" si="10"/>
        <v>0</v>
      </c>
    </row>
    <row r="82" spans="1:31" ht="23.25" x14ac:dyDescent="0.5">
      <c r="A82" s="24"/>
      <c r="B82" s="65" t="s">
        <v>592</v>
      </c>
      <c r="C82" s="66"/>
      <c r="D82" s="66"/>
      <c r="E82" s="67"/>
      <c r="F82" s="186"/>
      <c r="G82" s="186"/>
      <c r="H82" s="186"/>
      <c r="I82" s="186"/>
      <c r="J82" s="186"/>
      <c r="K82" s="186"/>
      <c r="L82" s="186"/>
      <c r="M82" s="186"/>
      <c r="N82" s="186">
        <f t="shared" si="6"/>
        <v>0</v>
      </c>
      <c r="O82" s="186"/>
      <c r="P82" s="186"/>
      <c r="Q82" s="186"/>
      <c r="R82" s="186"/>
      <c r="S82" s="186"/>
      <c r="T82" s="186">
        <f t="shared" si="7"/>
        <v>0</v>
      </c>
      <c r="U82" s="186"/>
      <c r="V82" s="186"/>
      <c r="W82" s="186"/>
      <c r="X82" s="186"/>
      <c r="Y82" s="186">
        <f t="shared" si="8"/>
        <v>0</v>
      </c>
      <c r="Z82" s="186"/>
      <c r="AA82" s="186"/>
      <c r="AB82" s="200"/>
      <c r="AC82" s="200"/>
      <c r="AD82" s="200">
        <f t="shared" si="9"/>
        <v>0</v>
      </c>
      <c r="AE82" s="200">
        <f t="shared" si="10"/>
        <v>0</v>
      </c>
    </row>
    <row r="83" spans="1:31" ht="23.25" x14ac:dyDescent="0.45">
      <c r="A83" s="97" t="s">
        <v>552</v>
      </c>
      <c r="B83" s="98"/>
      <c r="C83" s="99"/>
      <c r="D83" s="99" t="s">
        <v>564</v>
      </c>
      <c r="E83" s="102"/>
      <c r="F83" s="187"/>
      <c r="G83" s="187"/>
      <c r="H83" s="187"/>
      <c r="I83" s="187"/>
      <c r="J83" s="187"/>
      <c r="K83" s="187"/>
      <c r="L83" s="187"/>
      <c r="M83" s="187"/>
      <c r="N83" s="187">
        <f t="shared" si="6"/>
        <v>0</v>
      </c>
      <c r="O83" s="187"/>
      <c r="P83" s="187"/>
      <c r="Q83" s="187"/>
      <c r="R83" s="187"/>
      <c r="S83" s="187"/>
      <c r="T83" s="187">
        <f t="shared" si="7"/>
        <v>0</v>
      </c>
      <c r="U83" s="187"/>
      <c r="V83" s="187"/>
      <c r="W83" s="187"/>
      <c r="X83" s="187"/>
      <c r="Y83" s="187">
        <f t="shared" si="8"/>
        <v>0</v>
      </c>
      <c r="Z83" s="187"/>
      <c r="AA83" s="187"/>
      <c r="AB83" s="201"/>
      <c r="AC83" s="201"/>
      <c r="AD83" s="201">
        <f t="shared" si="9"/>
        <v>0</v>
      </c>
      <c r="AE83" s="201">
        <f t="shared" si="10"/>
        <v>0</v>
      </c>
    </row>
    <row r="84" spans="1:31" ht="21" customHeight="1" x14ac:dyDescent="0.45">
      <c r="A84" s="97" t="s">
        <v>553</v>
      </c>
      <c r="B84" s="98"/>
      <c r="C84" s="99"/>
      <c r="D84" s="99" t="s">
        <v>565</v>
      </c>
      <c r="E84" s="102"/>
      <c r="F84" s="187"/>
      <c r="G84" s="187"/>
      <c r="H84" s="187"/>
      <c r="I84" s="187"/>
      <c r="J84" s="187"/>
      <c r="K84" s="187"/>
      <c r="L84" s="187"/>
      <c r="M84" s="187"/>
      <c r="N84" s="187">
        <f t="shared" si="6"/>
        <v>0</v>
      </c>
      <c r="O84" s="187"/>
      <c r="P84" s="187"/>
      <c r="Q84" s="187"/>
      <c r="R84" s="187"/>
      <c r="S84" s="187"/>
      <c r="T84" s="187">
        <f t="shared" si="7"/>
        <v>0</v>
      </c>
      <c r="U84" s="187"/>
      <c r="V84" s="187"/>
      <c r="W84" s="187"/>
      <c r="X84" s="187"/>
      <c r="Y84" s="187">
        <f t="shared" si="8"/>
        <v>0</v>
      </c>
      <c r="Z84" s="187"/>
      <c r="AA84" s="187"/>
      <c r="AB84" s="201"/>
      <c r="AC84" s="201"/>
      <c r="AD84" s="201">
        <f t="shared" si="9"/>
        <v>0</v>
      </c>
      <c r="AE84" s="201">
        <f t="shared" si="10"/>
        <v>0</v>
      </c>
    </row>
    <row r="85" spans="1:31" ht="23.25" x14ac:dyDescent="0.5">
      <c r="A85" s="24"/>
      <c r="B85" s="65" t="s">
        <v>585</v>
      </c>
      <c r="C85" s="66"/>
      <c r="D85" s="66"/>
      <c r="E85" s="67"/>
      <c r="F85" s="186"/>
      <c r="G85" s="186"/>
      <c r="H85" s="186"/>
      <c r="I85" s="186"/>
      <c r="J85" s="186"/>
      <c r="K85" s="186"/>
      <c r="L85" s="186"/>
      <c r="M85" s="186"/>
      <c r="N85" s="186">
        <f t="shared" si="6"/>
        <v>0</v>
      </c>
      <c r="O85" s="186"/>
      <c r="P85" s="186"/>
      <c r="Q85" s="186"/>
      <c r="R85" s="186"/>
      <c r="S85" s="186"/>
      <c r="T85" s="186">
        <f t="shared" si="7"/>
        <v>0</v>
      </c>
      <c r="U85" s="186"/>
      <c r="V85" s="186"/>
      <c r="W85" s="186"/>
      <c r="X85" s="186"/>
      <c r="Y85" s="186">
        <f t="shared" si="8"/>
        <v>0</v>
      </c>
      <c r="Z85" s="186"/>
      <c r="AA85" s="186"/>
      <c r="AB85" s="200"/>
      <c r="AC85" s="200"/>
      <c r="AD85" s="200">
        <f t="shared" si="9"/>
        <v>0</v>
      </c>
      <c r="AE85" s="200">
        <f t="shared" si="10"/>
        <v>0</v>
      </c>
    </row>
    <row r="86" spans="1:31" ht="23.25" x14ac:dyDescent="0.5">
      <c r="A86" s="24"/>
      <c r="B86" s="65" t="s">
        <v>593</v>
      </c>
      <c r="C86" s="66"/>
      <c r="D86" s="66"/>
      <c r="E86" s="67"/>
      <c r="F86" s="186"/>
      <c r="G86" s="186"/>
      <c r="H86" s="186"/>
      <c r="I86" s="186"/>
      <c r="J86" s="186"/>
      <c r="K86" s="186"/>
      <c r="L86" s="186"/>
      <c r="M86" s="186"/>
      <c r="N86" s="186">
        <f t="shared" si="6"/>
        <v>0</v>
      </c>
      <c r="O86" s="186"/>
      <c r="P86" s="186"/>
      <c r="Q86" s="186"/>
      <c r="R86" s="186"/>
      <c r="S86" s="186"/>
      <c r="T86" s="186">
        <f t="shared" si="7"/>
        <v>0</v>
      </c>
      <c r="U86" s="186"/>
      <c r="V86" s="186"/>
      <c r="W86" s="186"/>
      <c r="X86" s="186"/>
      <c r="Y86" s="186">
        <f t="shared" si="8"/>
        <v>0</v>
      </c>
      <c r="Z86" s="186"/>
      <c r="AA86" s="186"/>
      <c r="AB86" s="200"/>
      <c r="AC86" s="200"/>
      <c r="AD86" s="200">
        <f t="shared" si="9"/>
        <v>0</v>
      </c>
      <c r="AE86" s="200">
        <f t="shared" si="10"/>
        <v>0</v>
      </c>
    </row>
    <row r="87" spans="1:31" ht="23.25" x14ac:dyDescent="0.5">
      <c r="A87" s="17"/>
      <c r="B87" s="74"/>
      <c r="C87" s="75" t="s">
        <v>195</v>
      </c>
      <c r="D87" s="76"/>
      <c r="E87" s="77"/>
      <c r="F87" s="258"/>
      <c r="G87" s="258"/>
      <c r="H87" s="258"/>
      <c r="I87" s="258"/>
      <c r="J87" s="258"/>
      <c r="K87" s="258"/>
      <c r="L87" s="258"/>
      <c r="M87" s="258"/>
      <c r="N87" s="186">
        <f t="shared" si="6"/>
        <v>0</v>
      </c>
      <c r="O87" s="258"/>
      <c r="P87" s="258"/>
      <c r="Q87" s="258"/>
      <c r="R87" s="258"/>
      <c r="S87" s="258"/>
      <c r="T87" s="186">
        <f t="shared" si="7"/>
        <v>0</v>
      </c>
      <c r="U87" s="258"/>
      <c r="V87" s="258"/>
      <c r="W87" s="258"/>
      <c r="X87" s="258"/>
      <c r="Y87" s="186">
        <f t="shared" si="8"/>
        <v>0</v>
      </c>
      <c r="Z87" s="258"/>
      <c r="AA87" s="258"/>
      <c r="AB87" s="200"/>
      <c r="AC87" s="200"/>
      <c r="AD87" s="200">
        <f t="shared" si="9"/>
        <v>0</v>
      </c>
      <c r="AE87" s="200">
        <f t="shared" si="10"/>
        <v>0</v>
      </c>
    </row>
    <row r="88" spans="1:31" ht="23.25" x14ac:dyDescent="0.45">
      <c r="A88" s="24" t="s">
        <v>196</v>
      </c>
      <c r="B88" s="71"/>
      <c r="C88" s="66"/>
      <c r="D88" s="66" t="s">
        <v>566</v>
      </c>
      <c r="E88" s="67"/>
      <c r="F88" s="186">
        <v>0</v>
      </c>
      <c r="G88" s="186">
        <v>0</v>
      </c>
      <c r="H88" s="186">
        <v>0</v>
      </c>
      <c r="I88" s="186">
        <v>0</v>
      </c>
      <c r="J88" s="186">
        <v>0</v>
      </c>
      <c r="K88" s="186">
        <v>0</v>
      </c>
      <c r="L88" s="186">
        <v>0</v>
      </c>
      <c r="M88" s="186">
        <v>0</v>
      </c>
      <c r="N88" s="186">
        <f t="shared" si="6"/>
        <v>0</v>
      </c>
      <c r="O88" s="186">
        <v>0</v>
      </c>
      <c r="P88" s="186">
        <v>0</v>
      </c>
      <c r="Q88" s="186">
        <v>0</v>
      </c>
      <c r="R88" s="186">
        <v>0</v>
      </c>
      <c r="S88" s="186">
        <v>0</v>
      </c>
      <c r="T88" s="186">
        <f t="shared" si="7"/>
        <v>0</v>
      </c>
      <c r="U88" s="186">
        <v>0</v>
      </c>
      <c r="V88" s="186">
        <v>0</v>
      </c>
      <c r="W88" s="186">
        <v>0</v>
      </c>
      <c r="X88" s="186">
        <v>0</v>
      </c>
      <c r="Y88" s="186">
        <f t="shared" si="8"/>
        <v>0</v>
      </c>
      <c r="Z88" s="186">
        <v>0</v>
      </c>
      <c r="AA88" s="186">
        <v>0</v>
      </c>
      <c r="AB88" s="186">
        <v>0</v>
      </c>
      <c r="AC88" s="186">
        <v>0</v>
      </c>
      <c r="AD88" s="200">
        <f t="shared" si="9"/>
        <v>0</v>
      </c>
      <c r="AE88" s="200">
        <f t="shared" si="10"/>
        <v>0</v>
      </c>
    </row>
    <row r="89" spans="1:31" ht="23.25" x14ac:dyDescent="0.45">
      <c r="A89" s="24" t="s">
        <v>197</v>
      </c>
      <c r="B89" s="71"/>
      <c r="C89" s="66"/>
      <c r="D89" s="66" t="s">
        <v>618</v>
      </c>
      <c r="E89" s="67"/>
      <c r="F89" s="186">
        <v>0</v>
      </c>
      <c r="G89" s="186">
        <v>0</v>
      </c>
      <c r="H89" s="186">
        <v>0</v>
      </c>
      <c r="I89" s="186">
        <v>0</v>
      </c>
      <c r="J89" s="186">
        <v>0</v>
      </c>
      <c r="K89" s="186">
        <v>2700000</v>
      </c>
      <c r="L89" s="186">
        <v>0</v>
      </c>
      <c r="M89" s="186">
        <v>0</v>
      </c>
      <c r="N89" s="186">
        <f t="shared" si="6"/>
        <v>2700000</v>
      </c>
      <c r="O89" s="186">
        <v>0</v>
      </c>
      <c r="P89" s="186">
        <v>0</v>
      </c>
      <c r="Q89" s="186">
        <v>0</v>
      </c>
      <c r="R89" s="186">
        <v>1757000</v>
      </c>
      <c r="S89" s="186">
        <v>1025000</v>
      </c>
      <c r="T89" s="186">
        <f t="shared" si="7"/>
        <v>2782000</v>
      </c>
      <c r="U89" s="186">
        <v>0</v>
      </c>
      <c r="V89" s="186">
        <v>0</v>
      </c>
      <c r="W89" s="186">
        <v>0</v>
      </c>
      <c r="X89" s="186">
        <v>2500000</v>
      </c>
      <c r="Y89" s="186">
        <f t="shared" si="8"/>
        <v>2500000</v>
      </c>
      <c r="Z89" s="186">
        <v>0</v>
      </c>
      <c r="AA89" s="186">
        <v>0</v>
      </c>
      <c r="AB89" s="186">
        <v>0</v>
      </c>
      <c r="AC89" s="200">
        <v>1300000</v>
      </c>
      <c r="AD89" s="200">
        <f t="shared" si="9"/>
        <v>1300000</v>
      </c>
      <c r="AE89" s="200">
        <f t="shared" si="10"/>
        <v>9282000</v>
      </c>
    </row>
    <row r="90" spans="1:31" ht="23.25" x14ac:dyDescent="0.45">
      <c r="A90" s="24" t="s">
        <v>198</v>
      </c>
      <c r="B90" s="71"/>
      <c r="C90" s="66"/>
      <c r="D90" s="66" t="s">
        <v>567</v>
      </c>
      <c r="E90" s="67"/>
      <c r="F90" s="186"/>
      <c r="G90" s="186"/>
      <c r="H90" s="186"/>
      <c r="I90" s="186"/>
      <c r="J90" s="186"/>
      <c r="K90" s="186"/>
      <c r="L90" s="186"/>
      <c r="M90" s="186"/>
      <c r="N90" s="186">
        <f t="shared" si="6"/>
        <v>0</v>
      </c>
      <c r="O90" s="186"/>
      <c r="P90" s="186"/>
      <c r="Q90" s="186"/>
      <c r="R90" s="186"/>
      <c r="S90" s="186"/>
      <c r="T90" s="186">
        <f t="shared" si="7"/>
        <v>0</v>
      </c>
      <c r="U90" s="186"/>
      <c r="V90" s="186"/>
      <c r="W90" s="186"/>
      <c r="X90" s="186"/>
      <c r="Y90" s="186">
        <f t="shared" si="8"/>
        <v>0</v>
      </c>
      <c r="Z90" s="186"/>
      <c r="AA90" s="186"/>
      <c r="AB90" s="200"/>
      <c r="AC90" s="200"/>
      <c r="AD90" s="200">
        <f t="shared" si="9"/>
        <v>0</v>
      </c>
      <c r="AE90" s="200">
        <f t="shared" si="10"/>
        <v>0</v>
      </c>
    </row>
    <row r="91" spans="1:31" ht="23.25" x14ac:dyDescent="0.45">
      <c r="A91" s="24" t="s">
        <v>199</v>
      </c>
      <c r="B91" s="71"/>
      <c r="C91" s="66"/>
      <c r="D91" s="66" t="s">
        <v>619</v>
      </c>
      <c r="E91" s="67"/>
      <c r="F91" s="186">
        <v>0</v>
      </c>
      <c r="G91" s="186">
        <v>0</v>
      </c>
      <c r="H91" s="186">
        <v>0</v>
      </c>
      <c r="I91" s="186">
        <v>0</v>
      </c>
      <c r="J91" s="186">
        <v>0</v>
      </c>
      <c r="K91" s="186">
        <v>450000</v>
      </c>
      <c r="L91" s="186">
        <v>0</v>
      </c>
      <c r="M91" s="186">
        <v>0</v>
      </c>
      <c r="N91" s="186">
        <f t="shared" si="6"/>
        <v>450000</v>
      </c>
      <c r="O91" s="186">
        <v>0</v>
      </c>
      <c r="P91" s="186">
        <v>0</v>
      </c>
      <c r="Q91" s="186">
        <v>0</v>
      </c>
      <c r="R91" s="186">
        <v>580000</v>
      </c>
      <c r="S91" s="186">
        <v>0</v>
      </c>
      <c r="T91" s="186">
        <f t="shared" si="7"/>
        <v>580000</v>
      </c>
      <c r="U91" s="186">
        <v>0</v>
      </c>
      <c r="V91" s="186">
        <v>0</v>
      </c>
      <c r="W91" s="186">
        <v>0</v>
      </c>
      <c r="X91" s="186">
        <v>700000</v>
      </c>
      <c r="Y91" s="186">
        <f t="shared" si="8"/>
        <v>700000</v>
      </c>
      <c r="Z91" s="186">
        <v>0</v>
      </c>
      <c r="AA91" s="186">
        <v>0</v>
      </c>
      <c r="AB91" s="186">
        <v>0</v>
      </c>
      <c r="AC91" s="200">
        <v>450000</v>
      </c>
      <c r="AD91" s="200">
        <f t="shared" si="9"/>
        <v>450000</v>
      </c>
      <c r="AE91" s="200">
        <f t="shared" si="10"/>
        <v>2180000</v>
      </c>
    </row>
    <row r="92" spans="1:31" ht="23.25" x14ac:dyDescent="0.45">
      <c r="A92" s="17" t="s">
        <v>200</v>
      </c>
      <c r="B92" s="78"/>
      <c r="C92" s="76"/>
      <c r="D92" s="66" t="s">
        <v>201</v>
      </c>
      <c r="E92" s="77"/>
      <c r="F92" s="186">
        <v>0</v>
      </c>
      <c r="G92" s="186">
        <v>0</v>
      </c>
      <c r="H92" s="186">
        <v>0</v>
      </c>
      <c r="I92" s="186">
        <v>0</v>
      </c>
      <c r="J92" s="186">
        <v>0</v>
      </c>
      <c r="K92" s="186">
        <v>0</v>
      </c>
      <c r="L92" s="186">
        <v>0</v>
      </c>
      <c r="M92" s="186">
        <v>0</v>
      </c>
      <c r="N92" s="186">
        <f t="shared" si="6"/>
        <v>0</v>
      </c>
      <c r="O92" s="186">
        <v>0</v>
      </c>
      <c r="P92" s="186">
        <v>0</v>
      </c>
      <c r="Q92" s="186">
        <v>0</v>
      </c>
      <c r="R92" s="186">
        <v>0</v>
      </c>
      <c r="S92" s="186">
        <v>0</v>
      </c>
      <c r="T92" s="186">
        <f t="shared" si="7"/>
        <v>0</v>
      </c>
      <c r="U92" s="186">
        <v>0</v>
      </c>
      <c r="V92" s="186">
        <v>0</v>
      </c>
      <c r="W92" s="186">
        <v>0</v>
      </c>
      <c r="X92" s="186">
        <v>0</v>
      </c>
      <c r="Y92" s="186">
        <f t="shared" si="8"/>
        <v>0</v>
      </c>
      <c r="Z92" s="186">
        <v>0</v>
      </c>
      <c r="AA92" s="186">
        <v>0</v>
      </c>
      <c r="AB92" s="186">
        <v>0</v>
      </c>
      <c r="AC92" s="186">
        <v>0</v>
      </c>
      <c r="AD92" s="200">
        <f t="shared" si="9"/>
        <v>0</v>
      </c>
      <c r="AE92" s="200">
        <f t="shared" si="10"/>
        <v>0</v>
      </c>
    </row>
    <row r="93" spans="1:31" ht="23.25" x14ac:dyDescent="0.45">
      <c r="A93" s="97" t="s">
        <v>202</v>
      </c>
      <c r="B93" s="98"/>
      <c r="C93" s="99"/>
      <c r="D93" s="99" t="s">
        <v>499</v>
      </c>
      <c r="E93" s="102"/>
      <c r="F93" s="187"/>
      <c r="G93" s="187"/>
      <c r="H93" s="187"/>
      <c r="I93" s="187"/>
      <c r="J93" s="187"/>
      <c r="K93" s="187"/>
      <c r="L93" s="187"/>
      <c r="M93" s="187"/>
      <c r="N93" s="187">
        <f t="shared" si="6"/>
        <v>0</v>
      </c>
      <c r="O93" s="187"/>
      <c r="P93" s="187"/>
      <c r="Q93" s="187"/>
      <c r="R93" s="187"/>
      <c r="S93" s="187"/>
      <c r="T93" s="187">
        <f t="shared" si="7"/>
        <v>0</v>
      </c>
      <c r="U93" s="187"/>
      <c r="V93" s="187"/>
      <c r="W93" s="187"/>
      <c r="X93" s="187"/>
      <c r="Y93" s="187">
        <f t="shared" si="8"/>
        <v>0</v>
      </c>
      <c r="Z93" s="187"/>
      <c r="AA93" s="187"/>
      <c r="AB93" s="201"/>
      <c r="AC93" s="201"/>
      <c r="AD93" s="201">
        <f t="shared" si="9"/>
        <v>0</v>
      </c>
      <c r="AE93" s="201">
        <f t="shared" si="10"/>
        <v>0</v>
      </c>
    </row>
    <row r="94" spans="1:31" ht="23.25" x14ac:dyDescent="0.45">
      <c r="A94" s="24" t="s">
        <v>500</v>
      </c>
      <c r="B94" s="71"/>
      <c r="C94" s="66"/>
      <c r="D94" s="66" t="s">
        <v>597</v>
      </c>
      <c r="E94" s="67"/>
      <c r="F94" s="186">
        <v>0</v>
      </c>
      <c r="G94" s="186">
        <v>0</v>
      </c>
      <c r="H94" s="186">
        <v>0</v>
      </c>
      <c r="I94" s="186">
        <v>1490000</v>
      </c>
      <c r="J94" s="186">
        <v>0</v>
      </c>
      <c r="K94" s="186">
        <v>0</v>
      </c>
      <c r="L94" s="186">
        <v>0</v>
      </c>
      <c r="M94" s="186">
        <v>0</v>
      </c>
      <c r="N94" s="186">
        <f t="shared" si="6"/>
        <v>1490000</v>
      </c>
      <c r="O94" s="186">
        <v>0</v>
      </c>
      <c r="P94" s="186">
        <v>1300000</v>
      </c>
      <c r="Q94" s="186">
        <v>0</v>
      </c>
      <c r="R94" s="186">
        <v>0</v>
      </c>
      <c r="S94" s="186">
        <v>700000</v>
      </c>
      <c r="T94" s="186">
        <f t="shared" si="7"/>
        <v>2000000</v>
      </c>
      <c r="U94" s="186">
        <v>0</v>
      </c>
      <c r="V94" s="186">
        <v>1400000</v>
      </c>
      <c r="W94" s="186">
        <v>0</v>
      </c>
      <c r="X94" s="186">
        <v>0</v>
      </c>
      <c r="Y94" s="186">
        <f t="shared" si="8"/>
        <v>1400000</v>
      </c>
      <c r="Z94" s="186">
        <v>0</v>
      </c>
      <c r="AA94" s="186">
        <v>1000000</v>
      </c>
      <c r="AB94" s="200">
        <v>0</v>
      </c>
      <c r="AC94" s="186">
        <v>0</v>
      </c>
      <c r="AD94" s="200">
        <f t="shared" si="9"/>
        <v>1000000</v>
      </c>
      <c r="AE94" s="200">
        <f t="shared" si="10"/>
        <v>5890000</v>
      </c>
    </row>
    <row r="95" spans="1:31" ht="23.25" x14ac:dyDescent="0.45">
      <c r="A95" s="24" t="s">
        <v>501</v>
      </c>
      <c r="B95" s="71"/>
      <c r="C95" s="66"/>
      <c r="D95" s="66" t="s">
        <v>598</v>
      </c>
      <c r="E95" s="67"/>
      <c r="F95" s="186">
        <v>0</v>
      </c>
      <c r="G95" s="186">
        <v>0</v>
      </c>
      <c r="H95" s="186">
        <v>573000</v>
      </c>
      <c r="I95" s="186">
        <v>0</v>
      </c>
      <c r="J95" s="186">
        <v>0</v>
      </c>
      <c r="K95" s="186">
        <v>0</v>
      </c>
      <c r="L95" s="186">
        <v>0</v>
      </c>
      <c r="M95" s="186">
        <v>0</v>
      </c>
      <c r="N95" s="186">
        <f t="shared" si="6"/>
        <v>573000</v>
      </c>
      <c r="O95" s="186">
        <v>0</v>
      </c>
      <c r="P95" s="186"/>
      <c r="Q95" s="186">
        <v>390000</v>
      </c>
      <c r="R95" s="186">
        <v>0</v>
      </c>
      <c r="S95" s="186">
        <v>95000</v>
      </c>
      <c r="T95" s="186">
        <f t="shared" si="7"/>
        <v>485000</v>
      </c>
      <c r="U95" s="186">
        <v>0</v>
      </c>
      <c r="V95" s="186"/>
      <c r="W95" s="186">
        <v>400000</v>
      </c>
      <c r="X95" s="186">
        <v>0</v>
      </c>
      <c r="Y95" s="186">
        <f t="shared" si="8"/>
        <v>400000</v>
      </c>
      <c r="Z95" s="186">
        <v>0</v>
      </c>
      <c r="AA95" s="186"/>
      <c r="AB95" s="200">
        <v>290000</v>
      </c>
      <c r="AC95" s="186">
        <v>0</v>
      </c>
      <c r="AD95" s="200">
        <f t="shared" si="9"/>
        <v>290000</v>
      </c>
      <c r="AE95" s="200">
        <f t="shared" si="10"/>
        <v>1748000</v>
      </c>
    </row>
    <row r="96" spans="1:31" ht="23.25" x14ac:dyDescent="0.45">
      <c r="A96" s="24" t="s">
        <v>502</v>
      </c>
      <c r="B96" s="71"/>
      <c r="C96" s="66"/>
      <c r="D96" s="66" t="s">
        <v>503</v>
      </c>
      <c r="E96" s="67"/>
      <c r="F96" s="186">
        <v>0</v>
      </c>
      <c r="G96" s="186">
        <v>0</v>
      </c>
      <c r="H96" s="186">
        <v>0</v>
      </c>
      <c r="I96" s="186">
        <v>0</v>
      </c>
      <c r="J96" s="186">
        <v>1700000</v>
      </c>
      <c r="K96" s="186">
        <v>0</v>
      </c>
      <c r="L96" s="186">
        <v>180000</v>
      </c>
      <c r="M96" s="186">
        <v>0</v>
      </c>
      <c r="N96" s="186">
        <f t="shared" si="6"/>
        <v>1880000</v>
      </c>
      <c r="O96" s="186">
        <v>0</v>
      </c>
      <c r="P96" s="186">
        <v>800000</v>
      </c>
      <c r="Q96" s="186">
        <v>280000</v>
      </c>
      <c r="R96" s="186">
        <v>0</v>
      </c>
      <c r="S96" s="186">
        <v>300000</v>
      </c>
      <c r="T96" s="186">
        <f t="shared" si="7"/>
        <v>1380000</v>
      </c>
      <c r="U96" s="186">
        <v>0</v>
      </c>
      <c r="V96" s="186">
        <v>445000</v>
      </c>
      <c r="W96" s="186">
        <v>90000</v>
      </c>
      <c r="X96" s="186">
        <v>0</v>
      </c>
      <c r="Y96" s="186">
        <f t="shared" si="8"/>
        <v>535000</v>
      </c>
      <c r="Z96" s="186">
        <v>0</v>
      </c>
      <c r="AA96" s="186">
        <v>500000</v>
      </c>
      <c r="AB96" s="200">
        <v>0</v>
      </c>
      <c r="AC96" s="186">
        <v>0</v>
      </c>
      <c r="AD96" s="200">
        <f t="shared" si="9"/>
        <v>500000</v>
      </c>
      <c r="AE96" s="200">
        <f t="shared" si="10"/>
        <v>4295000</v>
      </c>
    </row>
    <row r="97" spans="1:32" ht="23.25" x14ac:dyDescent="0.45">
      <c r="A97" s="24" t="s">
        <v>687</v>
      </c>
      <c r="B97" s="71"/>
      <c r="C97" s="66"/>
      <c r="D97" s="76" t="s">
        <v>690</v>
      </c>
      <c r="E97" s="67"/>
      <c r="F97" s="186"/>
      <c r="G97" s="186"/>
      <c r="H97" s="186"/>
      <c r="I97" s="186"/>
      <c r="J97" s="186"/>
      <c r="K97" s="186"/>
      <c r="L97" s="186"/>
      <c r="M97" s="186"/>
      <c r="N97" s="186">
        <f t="shared" si="6"/>
        <v>0</v>
      </c>
      <c r="O97" s="186"/>
      <c r="P97" s="186"/>
      <c r="Q97" s="186"/>
      <c r="R97" s="186"/>
      <c r="S97" s="186"/>
      <c r="T97" s="186">
        <f t="shared" si="7"/>
        <v>0</v>
      </c>
      <c r="U97" s="186"/>
      <c r="V97" s="186"/>
      <c r="W97" s="186"/>
      <c r="X97" s="186"/>
      <c r="Y97" s="186">
        <f t="shared" si="8"/>
        <v>0</v>
      </c>
      <c r="Z97" s="186"/>
      <c r="AA97" s="186"/>
      <c r="AB97" s="200"/>
      <c r="AC97" s="200"/>
      <c r="AD97" s="200">
        <f t="shared" si="9"/>
        <v>0</v>
      </c>
      <c r="AE97" s="200">
        <f t="shared" si="10"/>
        <v>0</v>
      </c>
    </row>
    <row r="98" spans="1:32" ht="23.25" x14ac:dyDescent="0.5">
      <c r="A98" s="24"/>
      <c r="B98" s="71"/>
      <c r="C98" s="62" t="s">
        <v>203</v>
      </c>
      <c r="D98" s="76"/>
      <c r="E98" s="67"/>
      <c r="F98" s="186"/>
      <c r="G98" s="186"/>
      <c r="H98" s="186"/>
      <c r="I98" s="186"/>
      <c r="J98" s="186"/>
      <c r="K98" s="186"/>
      <c r="L98" s="186"/>
      <c r="M98" s="186"/>
      <c r="N98" s="186">
        <f t="shared" si="6"/>
        <v>0</v>
      </c>
      <c r="O98" s="186"/>
      <c r="P98" s="186"/>
      <c r="Q98" s="186"/>
      <c r="R98" s="186"/>
      <c r="S98" s="186"/>
      <c r="T98" s="186">
        <f t="shared" si="7"/>
        <v>0</v>
      </c>
      <c r="U98" s="186"/>
      <c r="V98" s="186"/>
      <c r="W98" s="186"/>
      <c r="X98" s="186"/>
      <c r="Y98" s="186">
        <f t="shared" si="8"/>
        <v>0</v>
      </c>
      <c r="Z98" s="186"/>
      <c r="AA98" s="186"/>
      <c r="AB98" s="200"/>
      <c r="AC98" s="200"/>
      <c r="AD98" s="200">
        <f t="shared" si="9"/>
        <v>0</v>
      </c>
      <c r="AE98" s="200">
        <f t="shared" si="10"/>
        <v>0</v>
      </c>
    </row>
    <row r="99" spans="1:32" ht="23.25" x14ac:dyDescent="0.45">
      <c r="A99" s="97" t="s">
        <v>204</v>
      </c>
      <c r="B99" s="98"/>
      <c r="C99" s="99"/>
      <c r="D99" s="99" t="s">
        <v>205</v>
      </c>
      <c r="E99" s="102"/>
      <c r="F99" s="187"/>
      <c r="G99" s="187"/>
      <c r="H99" s="187"/>
      <c r="I99" s="187"/>
      <c r="J99" s="187"/>
      <c r="K99" s="187"/>
      <c r="L99" s="187"/>
      <c r="M99" s="187"/>
      <c r="N99" s="187">
        <f t="shared" si="6"/>
        <v>0</v>
      </c>
      <c r="O99" s="187"/>
      <c r="P99" s="187"/>
      <c r="Q99" s="187"/>
      <c r="R99" s="187"/>
      <c r="S99" s="187"/>
      <c r="T99" s="187">
        <f t="shared" si="7"/>
        <v>0</v>
      </c>
      <c r="U99" s="187"/>
      <c r="V99" s="187"/>
      <c r="W99" s="187"/>
      <c r="X99" s="187"/>
      <c r="Y99" s="187">
        <f t="shared" si="8"/>
        <v>0</v>
      </c>
      <c r="Z99" s="187"/>
      <c r="AA99" s="187"/>
      <c r="AB99" s="201"/>
      <c r="AC99" s="201"/>
      <c r="AD99" s="201">
        <f t="shared" si="9"/>
        <v>0</v>
      </c>
      <c r="AE99" s="201">
        <f t="shared" si="10"/>
        <v>0</v>
      </c>
    </row>
    <row r="100" spans="1:32" ht="23.25" x14ac:dyDescent="0.45">
      <c r="A100" s="97" t="s">
        <v>206</v>
      </c>
      <c r="B100" s="98"/>
      <c r="C100" s="99"/>
      <c r="D100" s="99" t="s">
        <v>207</v>
      </c>
      <c r="E100" s="102"/>
      <c r="F100" s="187"/>
      <c r="G100" s="187"/>
      <c r="H100" s="187"/>
      <c r="I100" s="187"/>
      <c r="J100" s="187"/>
      <c r="K100" s="187"/>
      <c r="L100" s="187"/>
      <c r="M100" s="187"/>
      <c r="N100" s="187">
        <f t="shared" si="6"/>
        <v>0</v>
      </c>
      <c r="O100" s="187"/>
      <c r="P100" s="187"/>
      <c r="Q100" s="187"/>
      <c r="R100" s="187"/>
      <c r="S100" s="187"/>
      <c r="T100" s="187">
        <f t="shared" si="7"/>
        <v>0</v>
      </c>
      <c r="U100" s="187"/>
      <c r="V100" s="187"/>
      <c r="W100" s="187"/>
      <c r="X100" s="187"/>
      <c r="Y100" s="187">
        <f t="shared" si="8"/>
        <v>0</v>
      </c>
      <c r="Z100" s="187"/>
      <c r="AA100" s="187"/>
      <c r="AB100" s="201"/>
      <c r="AC100" s="201"/>
      <c r="AD100" s="201">
        <f t="shared" si="9"/>
        <v>0</v>
      </c>
      <c r="AE100" s="201">
        <f t="shared" si="10"/>
        <v>0</v>
      </c>
    </row>
    <row r="101" spans="1:32" ht="23.25" x14ac:dyDescent="0.45">
      <c r="A101" s="97" t="s">
        <v>208</v>
      </c>
      <c r="B101" s="98"/>
      <c r="C101" s="99"/>
      <c r="D101" s="99" t="s">
        <v>599</v>
      </c>
      <c r="E101" s="102"/>
      <c r="F101" s="187"/>
      <c r="G101" s="187"/>
      <c r="H101" s="187"/>
      <c r="I101" s="187"/>
      <c r="J101" s="187"/>
      <c r="K101" s="187"/>
      <c r="L101" s="187"/>
      <c r="M101" s="187"/>
      <c r="N101" s="187">
        <f t="shared" si="6"/>
        <v>0</v>
      </c>
      <c r="O101" s="187"/>
      <c r="P101" s="187"/>
      <c r="Q101" s="187"/>
      <c r="R101" s="187"/>
      <c r="S101" s="187"/>
      <c r="T101" s="187">
        <f t="shared" si="7"/>
        <v>0</v>
      </c>
      <c r="U101" s="187"/>
      <c r="V101" s="187"/>
      <c r="W101" s="187"/>
      <c r="X101" s="187"/>
      <c r="Y101" s="187">
        <f t="shared" si="8"/>
        <v>0</v>
      </c>
      <c r="Z101" s="187"/>
      <c r="AA101" s="187"/>
      <c r="AB101" s="201"/>
      <c r="AC101" s="201"/>
      <c r="AD101" s="201">
        <f t="shared" si="9"/>
        <v>0</v>
      </c>
      <c r="AE101" s="201">
        <f t="shared" si="10"/>
        <v>0</v>
      </c>
    </row>
    <row r="102" spans="1:32" ht="23.25" x14ac:dyDescent="0.45">
      <c r="A102" s="97" t="s">
        <v>209</v>
      </c>
      <c r="B102" s="98"/>
      <c r="C102" s="99"/>
      <c r="D102" s="99" t="s">
        <v>210</v>
      </c>
      <c r="E102" s="102"/>
      <c r="F102" s="187"/>
      <c r="G102" s="187"/>
      <c r="H102" s="187"/>
      <c r="I102" s="187"/>
      <c r="J102" s="187"/>
      <c r="K102" s="187"/>
      <c r="L102" s="187"/>
      <c r="M102" s="187"/>
      <c r="N102" s="187">
        <f t="shared" si="6"/>
        <v>0</v>
      </c>
      <c r="O102" s="187"/>
      <c r="P102" s="187"/>
      <c r="Q102" s="187"/>
      <c r="R102" s="187"/>
      <c r="S102" s="187"/>
      <c r="T102" s="187">
        <f t="shared" si="7"/>
        <v>0</v>
      </c>
      <c r="U102" s="187"/>
      <c r="V102" s="187"/>
      <c r="W102" s="187"/>
      <c r="X102" s="187"/>
      <c r="Y102" s="187">
        <f t="shared" si="8"/>
        <v>0</v>
      </c>
      <c r="Z102" s="187"/>
      <c r="AA102" s="187"/>
      <c r="AB102" s="201"/>
      <c r="AC102" s="201"/>
      <c r="AD102" s="201">
        <f t="shared" si="9"/>
        <v>0</v>
      </c>
      <c r="AE102" s="201">
        <f t="shared" si="10"/>
        <v>0</v>
      </c>
    </row>
    <row r="103" spans="1:32" ht="23.25" x14ac:dyDescent="0.45">
      <c r="A103" s="97" t="s">
        <v>211</v>
      </c>
      <c r="B103" s="98"/>
      <c r="C103" s="99"/>
      <c r="D103" s="99" t="s">
        <v>212</v>
      </c>
      <c r="E103" s="102"/>
      <c r="F103" s="187"/>
      <c r="G103" s="187"/>
      <c r="H103" s="187"/>
      <c r="I103" s="187"/>
      <c r="J103" s="187"/>
      <c r="K103" s="187"/>
      <c r="L103" s="187"/>
      <c r="M103" s="187"/>
      <c r="N103" s="187">
        <f t="shared" si="6"/>
        <v>0</v>
      </c>
      <c r="O103" s="187"/>
      <c r="P103" s="187"/>
      <c r="Q103" s="187"/>
      <c r="R103" s="187"/>
      <c r="S103" s="187"/>
      <c r="T103" s="187">
        <f t="shared" si="7"/>
        <v>0</v>
      </c>
      <c r="U103" s="187"/>
      <c r="V103" s="187"/>
      <c r="W103" s="187"/>
      <c r="X103" s="187"/>
      <c r="Y103" s="187">
        <f t="shared" si="8"/>
        <v>0</v>
      </c>
      <c r="Z103" s="187"/>
      <c r="AA103" s="187"/>
      <c r="AB103" s="201"/>
      <c r="AC103" s="201"/>
      <c r="AD103" s="201">
        <f t="shared" si="9"/>
        <v>0</v>
      </c>
      <c r="AE103" s="201">
        <f t="shared" si="10"/>
        <v>0</v>
      </c>
    </row>
    <row r="104" spans="1:32" ht="23.25" x14ac:dyDescent="0.5">
      <c r="A104" s="17"/>
      <c r="B104" s="78"/>
      <c r="C104" s="75" t="s">
        <v>213</v>
      </c>
      <c r="D104" s="76"/>
      <c r="E104" s="77"/>
      <c r="F104" s="258"/>
      <c r="G104" s="258"/>
      <c r="H104" s="258"/>
      <c r="I104" s="258"/>
      <c r="J104" s="258"/>
      <c r="K104" s="258"/>
      <c r="L104" s="258"/>
      <c r="M104" s="258"/>
      <c r="N104" s="186">
        <f t="shared" si="6"/>
        <v>0</v>
      </c>
      <c r="O104" s="258"/>
      <c r="P104" s="258"/>
      <c r="Q104" s="258"/>
      <c r="R104" s="258"/>
      <c r="S104" s="258"/>
      <c r="T104" s="186">
        <f t="shared" si="7"/>
        <v>0</v>
      </c>
      <c r="U104" s="258"/>
      <c r="V104" s="258"/>
      <c r="W104" s="258"/>
      <c r="X104" s="258"/>
      <c r="Y104" s="186">
        <f t="shared" si="8"/>
        <v>0</v>
      </c>
      <c r="Z104" s="258"/>
      <c r="AA104" s="258"/>
      <c r="AB104" s="200"/>
      <c r="AC104" s="200"/>
      <c r="AD104" s="200">
        <f t="shared" si="9"/>
        <v>0</v>
      </c>
      <c r="AE104" s="200">
        <f t="shared" si="10"/>
        <v>0</v>
      </c>
    </row>
    <row r="105" spans="1:32" ht="23.25" x14ac:dyDescent="0.45">
      <c r="A105" s="97" t="s">
        <v>214</v>
      </c>
      <c r="B105" s="98"/>
      <c r="C105" s="99"/>
      <c r="D105" s="99" t="s">
        <v>215</v>
      </c>
      <c r="E105" s="102"/>
      <c r="F105" s="187"/>
      <c r="G105" s="187"/>
      <c r="H105" s="187"/>
      <c r="I105" s="187"/>
      <c r="J105" s="187"/>
      <c r="K105" s="187"/>
      <c r="L105" s="187"/>
      <c r="M105" s="187"/>
      <c r="N105" s="187">
        <f t="shared" si="6"/>
        <v>0</v>
      </c>
      <c r="O105" s="187"/>
      <c r="P105" s="187"/>
      <c r="Q105" s="187"/>
      <c r="R105" s="187"/>
      <c r="S105" s="187"/>
      <c r="T105" s="187">
        <f t="shared" si="7"/>
        <v>0</v>
      </c>
      <c r="U105" s="187"/>
      <c r="V105" s="187"/>
      <c r="W105" s="187"/>
      <c r="X105" s="187"/>
      <c r="Y105" s="187">
        <f t="shared" si="8"/>
        <v>0</v>
      </c>
      <c r="Z105" s="187"/>
      <c r="AA105" s="187"/>
      <c r="AB105" s="201"/>
      <c r="AC105" s="201"/>
      <c r="AD105" s="201">
        <f t="shared" si="9"/>
        <v>0</v>
      </c>
      <c r="AE105" s="201">
        <f t="shared" si="10"/>
        <v>0</v>
      </c>
    </row>
    <row r="106" spans="1:32" ht="23.25" x14ac:dyDescent="0.45">
      <c r="A106" s="97" t="s">
        <v>216</v>
      </c>
      <c r="B106" s="98"/>
      <c r="C106" s="99"/>
      <c r="D106" s="99" t="s">
        <v>217</v>
      </c>
      <c r="E106" s="102"/>
      <c r="F106" s="187"/>
      <c r="G106" s="187"/>
      <c r="H106" s="187"/>
      <c r="I106" s="187"/>
      <c r="J106" s="187"/>
      <c r="K106" s="187"/>
      <c r="L106" s="187"/>
      <c r="M106" s="187"/>
      <c r="N106" s="187">
        <f t="shared" si="6"/>
        <v>0</v>
      </c>
      <c r="O106" s="187"/>
      <c r="P106" s="187"/>
      <c r="Q106" s="187"/>
      <c r="R106" s="187"/>
      <c r="S106" s="187"/>
      <c r="T106" s="187">
        <f t="shared" si="7"/>
        <v>0</v>
      </c>
      <c r="U106" s="187"/>
      <c r="V106" s="187"/>
      <c r="W106" s="187"/>
      <c r="X106" s="187"/>
      <c r="Y106" s="187">
        <f t="shared" si="8"/>
        <v>0</v>
      </c>
      <c r="Z106" s="187"/>
      <c r="AA106" s="187"/>
      <c r="AB106" s="201"/>
      <c r="AC106" s="201"/>
      <c r="AD106" s="201">
        <f t="shared" si="9"/>
        <v>0</v>
      </c>
      <c r="AE106" s="201">
        <f t="shared" si="10"/>
        <v>0</v>
      </c>
    </row>
    <row r="107" spans="1:32" ht="23.25" x14ac:dyDescent="0.45">
      <c r="A107" s="97" t="s">
        <v>620</v>
      </c>
      <c r="B107" s="98"/>
      <c r="C107" s="99"/>
      <c r="D107" s="99" t="s">
        <v>663</v>
      </c>
      <c r="E107" s="102"/>
      <c r="F107" s="187"/>
      <c r="G107" s="187"/>
      <c r="H107" s="187"/>
      <c r="I107" s="187"/>
      <c r="J107" s="187"/>
      <c r="K107" s="187"/>
      <c r="L107" s="187"/>
      <c r="M107" s="187"/>
      <c r="N107" s="187">
        <f t="shared" si="6"/>
        <v>0</v>
      </c>
      <c r="O107" s="187"/>
      <c r="P107" s="187"/>
      <c r="Q107" s="187"/>
      <c r="R107" s="187"/>
      <c r="S107" s="187"/>
      <c r="T107" s="187">
        <f t="shared" si="7"/>
        <v>0</v>
      </c>
      <c r="U107" s="187"/>
      <c r="V107" s="187"/>
      <c r="W107" s="187"/>
      <c r="X107" s="187"/>
      <c r="Y107" s="187">
        <f t="shared" si="8"/>
        <v>0</v>
      </c>
      <c r="Z107" s="187"/>
      <c r="AA107" s="187"/>
      <c r="AB107" s="201"/>
      <c r="AC107" s="201"/>
      <c r="AD107" s="201">
        <f t="shared" si="9"/>
        <v>0</v>
      </c>
      <c r="AE107" s="201">
        <f t="shared" si="10"/>
        <v>0</v>
      </c>
    </row>
    <row r="108" spans="1:32" ht="23.25" x14ac:dyDescent="0.45">
      <c r="A108" s="24" t="s">
        <v>218</v>
      </c>
      <c r="B108" s="71"/>
      <c r="C108" s="66"/>
      <c r="D108" s="66" t="s">
        <v>219</v>
      </c>
      <c r="E108" s="67"/>
      <c r="F108" s="186"/>
      <c r="G108" s="186"/>
      <c r="H108" s="186"/>
      <c r="I108" s="186"/>
      <c r="J108" s="186"/>
      <c r="K108" s="186"/>
      <c r="L108" s="186"/>
      <c r="M108" s="186"/>
      <c r="N108" s="186">
        <f t="shared" si="6"/>
        <v>0</v>
      </c>
      <c r="O108" s="186"/>
      <c r="P108" s="186"/>
      <c r="Q108" s="186"/>
      <c r="R108" s="186"/>
      <c r="S108" s="186"/>
      <c r="T108" s="186">
        <f t="shared" si="7"/>
        <v>0</v>
      </c>
      <c r="U108" s="186"/>
      <c r="V108" s="186"/>
      <c r="W108" s="186"/>
      <c r="X108" s="186"/>
      <c r="Y108" s="186">
        <f t="shared" si="8"/>
        <v>0</v>
      </c>
      <c r="Z108" s="186"/>
      <c r="AA108" s="186"/>
      <c r="AB108" s="200"/>
      <c r="AC108" s="200"/>
      <c r="AD108" s="200">
        <f t="shared" si="9"/>
        <v>0</v>
      </c>
      <c r="AE108" s="200">
        <f t="shared" si="10"/>
        <v>0</v>
      </c>
    </row>
    <row r="109" spans="1:32" ht="23.25" x14ac:dyDescent="0.5">
      <c r="A109" s="24"/>
      <c r="B109" s="71"/>
      <c r="C109" s="62" t="s">
        <v>594</v>
      </c>
      <c r="D109" s="62"/>
      <c r="E109" s="67"/>
      <c r="F109" s="186"/>
      <c r="G109" s="186"/>
      <c r="H109" s="186"/>
      <c r="I109" s="186"/>
      <c r="J109" s="186"/>
      <c r="K109" s="186"/>
      <c r="L109" s="186"/>
      <c r="M109" s="186"/>
      <c r="N109" s="186">
        <f t="shared" si="6"/>
        <v>0</v>
      </c>
      <c r="O109" s="186"/>
      <c r="P109" s="186"/>
      <c r="Q109" s="186"/>
      <c r="R109" s="186"/>
      <c r="S109" s="186"/>
      <c r="T109" s="186">
        <f t="shared" si="7"/>
        <v>0</v>
      </c>
      <c r="U109" s="186"/>
      <c r="V109" s="186"/>
      <c r="W109" s="186"/>
      <c r="X109" s="186"/>
      <c r="Y109" s="186">
        <f t="shared" si="8"/>
        <v>0</v>
      </c>
      <c r="Z109" s="186"/>
      <c r="AA109" s="186"/>
      <c r="AB109" s="200"/>
      <c r="AC109" s="200"/>
      <c r="AD109" s="200">
        <f t="shared" si="9"/>
        <v>0</v>
      </c>
      <c r="AE109" s="200">
        <f t="shared" si="10"/>
        <v>0</v>
      </c>
    </row>
    <row r="110" spans="1:32" ht="23.25" x14ac:dyDescent="0.45">
      <c r="A110" s="24" t="s">
        <v>220</v>
      </c>
      <c r="B110" s="71"/>
      <c r="C110" s="66"/>
      <c r="D110" s="66" t="s">
        <v>221</v>
      </c>
      <c r="E110" s="67"/>
      <c r="F110" s="186">
        <v>0</v>
      </c>
      <c r="G110" s="186">
        <v>0</v>
      </c>
      <c r="H110" s="186">
        <v>4000</v>
      </c>
      <c r="I110" s="186">
        <v>0</v>
      </c>
      <c r="J110" s="186">
        <v>0</v>
      </c>
      <c r="K110" s="186">
        <v>0</v>
      </c>
      <c r="L110" s="186">
        <v>0</v>
      </c>
      <c r="M110" s="186">
        <v>0</v>
      </c>
      <c r="N110" s="186">
        <f t="shared" si="6"/>
        <v>4000</v>
      </c>
      <c r="O110" s="186">
        <v>0</v>
      </c>
      <c r="P110" s="186">
        <v>0</v>
      </c>
      <c r="Q110" s="186">
        <v>0</v>
      </c>
      <c r="R110" s="186">
        <v>0</v>
      </c>
      <c r="S110" s="186">
        <v>0</v>
      </c>
      <c r="T110" s="186">
        <f t="shared" si="7"/>
        <v>0</v>
      </c>
      <c r="U110" s="186">
        <v>0</v>
      </c>
      <c r="V110" s="186">
        <v>0</v>
      </c>
      <c r="W110" s="186">
        <v>0</v>
      </c>
      <c r="X110" s="186">
        <v>0</v>
      </c>
      <c r="Y110" s="186">
        <f t="shared" si="8"/>
        <v>0</v>
      </c>
      <c r="Z110" s="186">
        <v>0</v>
      </c>
      <c r="AA110" s="186">
        <v>0</v>
      </c>
      <c r="AB110" s="186">
        <v>0</v>
      </c>
      <c r="AC110" s="186">
        <v>0</v>
      </c>
      <c r="AD110" s="200">
        <f t="shared" si="9"/>
        <v>0</v>
      </c>
      <c r="AE110" s="200">
        <f t="shared" si="10"/>
        <v>4000</v>
      </c>
    </row>
    <row r="111" spans="1:32" ht="23.25" x14ac:dyDescent="0.5">
      <c r="A111" s="24"/>
      <c r="B111" s="65" t="s">
        <v>222</v>
      </c>
      <c r="C111" s="62"/>
      <c r="D111" s="66"/>
      <c r="E111" s="67"/>
      <c r="F111" s="186"/>
      <c r="G111" s="186"/>
      <c r="H111" s="186"/>
      <c r="I111" s="186"/>
      <c r="J111" s="186"/>
      <c r="K111" s="186"/>
      <c r="L111" s="186"/>
      <c r="M111" s="186"/>
      <c r="N111" s="186">
        <f t="shared" si="6"/>
        <v>0</v>
      </c>
      <c r="O111" s="186"/>
      <c r="P111" s="186"/>
      <c r="Q111" s="186"/>
      <c r="R111" s="186"/>
      <c r="S111" s="186"/>
      <c r="T111" s="186">
        <f t="shared" si="7"/>
        <v>0</v>
      </c>
      <c r="U111" s="186"/>
      <c r="V111" s="186"/>
      <c r="W111" s="186"/>
      <c r="X111" s="186"/>
      <c r="Y111" s="186">
        <f t="shared" si="8"/>
        <v>0</v>
      </c>
      <c r="Z111" s="186"/>
      <c r="AA111" s="186"/>
      <c r="AB111" s="200"/>
      <c r="AC111" s="200"/>
      <c r="AD111" s="200">
        <f t="shared" si="9"/>
        <v>0</v>
      </c>
      <c r="AE111" s="200">
        <f t="shared" si="10"/>
        <v>0</v>
      </c>
      <c r="AF111" s="191"/>
    </row>
    <row r="112" spans="1:32" ht="23.25" x14ac:dyDescent="0.5">
      <c r="A112" s="17"/>
      <c r="B112" s="78"/>
      <c r="C112" s="75" t="s">
        <v>223</v>
      </c>
      <c r="D112" s="76"/>
      <c r="E112" s="77"/>
      <c r="F112" s="258"/>
      <c r="G112" s="258"/>
      <c r="H112" s="258"/>
      <c r="I112" s="258"/>
      <c r="J112" s="258"/>
      <c r="K112" s="258"/>
      <c r="L112" s="258"/>
      <c r="M112" s="258"/>
      <c r="N112" s="186">
        <f t="shared" si="6"/>
        <v>0</v>
      </c>
      <c r="O112" s="258"/>
      <c r="P112" s="258"/>
      <c r="Q112" s="258"/>
      <c r="R112" s="258"/>
      <c r="S112" s="258"/>
      <c r="T112" s="186">
        <f t="shared" si="7"/>
        <v>0</v>
      </c>
      <c r="U112" s="258"/>
      <c r="V112" s="258"/>
      <c r="W112" s="258"/>
      <c r="X112" s="258"/>
      <c r="Y112" s="186">
        <f t="shared" si="8"/>
        <v>0</v>
      </c>
      <c r="Z112" s="258"/>
      <c r="AA112" s="258"/>
      <c r="AB112" s="200"/>
      <c r="AC112" s="200"/>
      <c r="AD112" s="200">
        <f t="shared" si="9"/>
        <v>0</v>
      </c>
      <c r="AE112" s="200">
        <f t="shared" si="10"/>
        <v>0</v>
      </c>
    </row>
    <row r="113" spans="1:32" ht="23.25" x14ac:dyDescent="0.45">
      <c r="A113" s="24" t="s">
        <v>224</v>
      </c>
      <c r="B113" s="71"/>
      <c r="C113" s="66"/>
      <c r="D113" s="66" t="s">
        <v>621</v>
      </c>
      <c r="E113" s="67"/>
      <c r="F113" s="186">
        <v>0</v>
      </c>
      <c r="G113" s="186">
        <v>15000</v>
      </c>
      <c r="H113" s="186">
        <v>0</v>
      </c>
      <c r="I113" s="186">
        <v>0</v>
      </c>
      <c r="J113" s="186">
        <v>0</v>
      </c>
      <c r="K113" s="186">
        <v>0</v>
      </c>
      <c r="L113" s="186">
        <v>0</v>
      </c>
      <c r="M113" s="186">
        <v>0</v>
      </c>
      <c r="N113" s="186">
        <f t="shared" si="6"/>
        <v>15000</v>
      </c>
      <c r="O113" s="186">
        <v>0</v>
      </c>
      <c r="P113" s="186">
        <v>0</v>
      </c>
      <c r="Q113" s="186">
        <v>8000</v>
      </c>
      <c r="R113" s="186">
        <v>0</v>
      </c>
      <c r="S113" s="186">
        <v>5000</v>
      </c>
      <c r="T113" s="186">
        <f t="shared" si="7"/>
        <v>13000</v>
      </c>
      <c r="U113" s="186">
        <v>0</v>
      </c>
      <c r="V113" s="186">
        <v>0</v>
      </c>
      <c r="W113" s="186">
        <v>8000</v>
      </c>
      <c r="X113" s="186">
        <v>0</v>
      </c>
      <c r="Y113" s="186">
        <f t="shared" si="8"/>
        <v>8000</v>
      </c>
      <c r="Z113" s="186">
        <v>0</v>
      </c>
      <c r="AA113" s="186">
        <v>0</v>
      </c>
      <c r="AB113" s="186">
        <v>8000</v>
      </c>
      <c r="AC113" s="186">
        <v>0</v>
      </c>
      <c r="AD113" s="200">
        <f t="shared" si="9"/>
        <v>8000</v>
      </c>
      <c r="AE113" s="200">
        <f t="shared" si="10"/>
        <v>44000</v>
      </c>
    </row>
    <row r="114" spans="1:32" ht="23.25" x14ac:dyDescent="0.45">
      <c r="A114" s="24" t="s">
        <v>225</v>
      </c>
      <c r="B114" s="71"/>
      <c r="C114" s="66"/>
      <c r="D114" s="66" t="s">
        <v>226</v>
      </c>
      <c r="E114" s="67"/>
      <c r="F114" s="186">
        <v>0</v>
      </c>
      <c r="G114" s="186">
        <v>30000</v>
      </c>
      <c r="H114" s="186">
        <v>0</v>
      </c>
      <c r="I114" s="186">
        <v>0</v>
      </c>
      <c r="J114" s="186">
        <v>0</v>
      </c>
      <c r="K114" s="186">
        <v>0</v>
      </c>
      <c r="L114" s="186">
        <v>0</v>
      </c>
      <c r="M114" s="186">
        <v>0</v>
      </c>
      <c r="N114" s="186">
        <f t="shared" si="6"/>
        <v>30000</v>
      </c>
      <c r="O114" s="186">
        <v>0</v>
      </c>
      <c r="P114" s="186">
        <v>0</v>
      </c>
      <c r="Q114" s="186">
        <v>20000</v>
      </c>
      <c r="R114" s="186">
        <v>0</v>
      </c>
      <c r="S114" s="186">
        <v>5000</v>
      </c>
      <c r="T114" s="186">
        <f t="shared" si="7"/>
        <v>25000</v>
      </c>
      <c r="U114" s="186">
        <v>0</v>
      </c>
      <c r="V114" s="186">
        <v>0</v>
      </c>
      <c r="W114" s="186">
        <v>20000</v>
      </c>
      <c r="X114" s="186">
        <v>0</v>
      </c>
      <c r="Y114" s="186">
        <f t="shared" si="8"/>
        <v>20000</v>
      </c>
      <c r="Z114" s="186">
        <v>0</v>
      </c>
      <c r="AA114" s="186">
        <v>0</v>
      </c>
      <c r="AB114" s="186">
        <v>20000</v>
      </c>
      <c r="AC114" s="186">
        <v>0</v>
      </c>
      <c r="AD114" s="200">
        <f t="shared" si="9"/>
        <v>20000</v>
      </c>
      <c r="AE114" s="200">
        <f t="shared" si="10"/>
        <v>95000</v>
      </c>
    </row>
    <row r="115" spans="1:32" ht="23.25" x14ac:dyDescent="0.45">
      <c r="A115" s="24" t="s">
        <v>672</v>
      </c>
      <c r="B115" s="78"/>
      <c r="C115" s="76"/>
      <c r="D115" s="76" t="s">
        <v>673</v>
      </c>
      <c r="E115" s="77"/>
      <c r="F115" s="258">
        <v>0</v>
      </c>
      <c r="G115" s="258">
        <v>5000</v>
      </c>
      <c r="H115" s="258">
        <v>0</v>
      </c>
      <c r="I115" s="258">
        <v>0</v>
      </c>
      <c r="J115" s="258">
        <v>0</v>
      </c>
      <c r="K115" s="258">
        <v>0</v>
      </c>
      <c r="L115" s="258">
        <v>0</v>
      </c>
      <c r="M115" s="258">
        <v>0</v>
      </c>
      <c r="N115" s="186">
        <f t="shared" si="6"/>
        <v>5000</v>
      </c>
      <c r="O115" s="258">
        <v>0</v>
      </c>
      <c r="P115" s="258">
        <v>0</v>
      </c>
      <c r="Q115" s="258">
        <v>0</v>
      </c>
      <c r="R115" s="258">
        <v>0</v>
      </c>
      <c r="S115" s="258">
        <v>0</v>
      </c>
      <c r="T115" s="186">
        <f t="shared" si="7"/>
        <v>0</v>
      </c>
      <c r="U115" s="258">
        <v>0</v>
      </c>
      <c r="V115" s="258">
        <v>0</v>
      </c>
      <c r="W115" s="258">
        <v>0</v>
      </c>
      <c r="X115" s="258">
        <v>0</v>
      </c>
      <c r="Y115" s="186">
        <f t="shared" si="8"/>
        <v>0</v>
      </c>
      <c r="Z115" s="258">
        <v>0</v>
      </c>
      <c r="AA115" s="258">
        <v>0</v>
      </c>
      <c r="AB115" s="258">
        <v>0</v>
      </c>
      <c r="AC115" s="258">
        <v>0</v>
      </c>
      <c r="AD115" s="200">
        <f t="shared" si="9"/>
        <v>0</v>
      </c>
      <c r="AE115" s="200">
        <f t="shared" si="10"/>
        <v>5000</v>
      </c>
    </row>
    <row r="116" spans="1:32" ht="23.25" x14ac:dyDescent="0.5">
      <c r="A116" s="17"/>
      <c r="B116" s="74" t="s">
        <v>227</v>
      </c>
      <c r="C116" s="76"/>
      <c r="D116" s="76"/>
      <c r="E116" s="77"/>
      <c r="F116" s="258"/>
      <c r="G116" s="258"/>
      <c r="H116" s="258"/>
      <c r="I116" s="258"/>
      <c r="J116" s="258"/>
      <c r="K116" s="258"/>
      <c r="L116" s="258"/>
      <c r="M116" s="258"/>
      <c r="N116" s="186">
        <f t="shared" si="6"/>
        <v>0</v>
      </c>
      <c r="O116" s="258"/>
      <c r="P116" s="258"/>
      <c r="Q116" s="258"/>
      <c r="R116" s="258"/>
      <c r="S116" s="258"/>
      <c r="T116" s="186">
        <f t="shared" si="7"/>
        <v>0</v>
      </c>
      <c r="U116" s="258"/>
      <c r="V116" s="258"/>
      <c r="W116" s="258"/>
      <c r="X116" s="258"/>
      <c r="Y116" s="186">
        <f t="shared" si="8"/>
        <v>0</v>
      </c>
      <c r="Z116" s="258"/>
      <c r="AA116" s="258"/>
      <c r="AB116" s="200"/>
      <c r="AC116" s="200"/>
      <c r="AD116" s="200">
        <f t="shared" si="9"/>
        <v>0</v>
      </c>
      <c r="AE116" s="200">
        <f t="shared" si="10"/>
        <v>0</v>
      </c>
    </row>
    <row r="117" spans="1:32" ht="23.25" x14ac:dyDescent="0.5">
      <c r="A117" s="24"/>
      <c r="B117" s="71"/>
      <c r="C117" s="62" t="s">
        <v>228</v>
      </c>
      <c r="D117" s="66"/>
      <c r="E117" s="67"/>
      <c r="F117" s="186"/>
      <c r="G117" s="186"/>
      <c r="H117" s="186"/>
      <c r="I117" s="186"/>
      <c r="J117" s="186"/>
      <c r="K117" s="186"/>
      <c r="L117" s="186"/>
      <c r="M117" s="186"/>
      <c r="N117" s="186">
        <f t="shared" si="6"/>
        <v>0</v>
      </c>
      <c r="O117" s="186"/>
      <c r="P117" s="186"/>
      <c r="Q117" s="186"/>
      <c r="R117" s="186"/>
      <c r="S117" s="186"/>
      <c r="T117" s="186">
        <f t="shared" si="7"/>
        <v>0</v>
      </c>
      <c r="U117" s="186"/>
      <c r="V117" s="186"/>
      <c r="W117" s="186"/>
      <c r="X117" s="186"/>
      <c r="Y117" s="186">
        <f t="shared" si="8"/>
        <v>0</v>
      </c>
      <c r="Z117" s="186"/>
      <c r="AA117" s="186"/>
      <c r="AB117" s="200"/>
      <c r="AC117" s="200"/>
      <c r="AD117" s="200">
        <f t="shared" si="9"/>
        <v>0</v>
      </c>
      <c r="AE117" s="200">
        <f t="shared" si="10"/>
        <v>0</v>
      </c>
    </row>
    <row r="118" spans="1:32" ht="23.25" x14ac:dyDescent="0.45">
      <c r="A118" s="24" t="s">
        <v>229</v>
      </c>
      <c r="B118" s="71"/>
      <c r="C118" s="66"/>
      <c r="D118" s="66" t="s">
        <v>230</v>
      </c>
      <c r="E118" s="67"/>
      <c r="F118" s="186">
        <v>20000</v>
      </c>
      <c r="G118" s="186">
        <v>48000</v>
      </c>
      <c r="H118" s="186">
        <v>30000</v>
      </c>
      <c r="I118" s="186">
        <v>70000</v>
      </c>
      <c r="J118" s="186">
        <v>35000</v>
      </c>
      <c r="K118" s="186">
        <v>160000</v>
      </c>
      <c r="L118" s="186">
        <v>40000</v>
      </c>
      <c r="M118" s="186">
        <v>80000</v>
      </c>
      <c r="N118" s="186">
        <f t="shared" si="6"/>
        <v>483000</v>
      </c>
      <c r="O118" s="186">
        <v>10000</v>
      </c>
      <c r="P118" s="186">
        <v>30000</v>
      </c>
      <c r="Q118" s="186">
        <v>45000</v>
      </c>
      <c r="R118" s="186">
        <v>190000</v>
      </c>
      <c r="S118" s="186">
        <v>40000</v>
      </c>
      <c r="T118" s="186">
        <f t="shared" si="7"/>
        <v>315000</v>
      </c>
      <c r="U118" s="186">
        <v>5000</v>
      </c>
      <c r="V118" s="186">
        <v>43000</v>
      </c>
      <c r="W118" s="186">
        <v>45000</v>
      </c>
      <c r="X118" s="186">
        <v>190000</v>
      </c>
      <c r="Y118" s="186">
        <f t="shared" si="8"/>
        <v>283000</v>
      </c>
      <c r="Z118" s="186">
        <v>5000</v>
      </c>
      <c r="AA118" s="186">
        <v>32000</v>
      </c>
      <c r="AB118" s="186">
        <v>32000</v>
      </c>
      <c r="AC118" s="186">
        <v>185000</v>
      </c>
      <c r="AD118" s="200">
        <f t="shared" si="9"/>
        <v>254000</v>
      </c>
      <c r="AE118" s="200">
        <f t="shared" si="10"/>
        <v>1335000</v>
      </c>
    </row>
    <row r="119" spans="1:32" ht="23.25" x14ac:dyDescent="0.45">
      <c r="A119" s="24" t="s">
        <v>231</v>
      </c>
      <c r="B119" s="71"/>
      <c r="C119" s="66"/>
      <c r="D119" s="66" t="s">
        <v>487</v>
      </c>
      <c r="E119" s="67"/>
      <c r="F119" s="186">
        <v>0</v>
      </c>
      <c r="G119" s="186">
        <v>0</v>
      </c>
      <c r="H119" s="186">
        <v>2000</v>
      </c>
      <c r="I119" s="186">
        <v>3000</v>
      </c>
      <c r="J119" s="186">
        <v>2000</v>
      </c>
      <c r="K119" s="186">
        <v>3000</v>
      </c>
      <c r="L119" s="186">
        <v>20000</v>
      </c>
      <c r="M119" s="258">
        <v>50000</v>
      </c>
      <c r="N119" s="186">
        <f t="shared" si="6"/>
        <v>80000</v>
      </c>
      <c r="O119" s="186">
        <v>15000</v>
      </c>
      <c r="P119" s="186">
        <v>10000</v>
      </c>
      <c r="Q119" s="186">
        <v>3000</v>
      </c>
      <c r="R119" s="186">
        <v>6000</v>
      </c>
      <c r="S119" s="186">
        <v>10000</v>
      </c>
      <c r="T119" s="186">
        <f t="shared" si="7"/>
        <v>44000</v>
      </c>
      <c r="U119" s="186">
        <v>5000</v>
      </c>
      <c r="V119" s="186">
        <v>3000</v>
      </c>
      <c r="W119" s="186">
        <v>3000</v>
      </c>
      <c r="X119" s="186">
        <v>40000</v>
      </c>
      <c r="Y119" s="186">
        <f t="shared" si="8"/>
        <v>51000</v>
      </c>
      <c r="Z119" s="186">
        <v>6000</v>
      </c>
      <c r="AA119" s="186">
        <v>3000</v>
      </c>
      <c r="AB119" s="186">
        <v>1000</v>
      </c>
      <c r="AC119" s="186">
        <v>15000</v>
      </c>
      <c r="AD119" s="200">
        <f t="shared" si="9"/>
        <v>25000</v>
      </c>
      <c r="AE119" s="200">
        <f t="shared" si="10"/>
        <v>200000</v>
      </c>
    </row>
    <row r="120" spans="1:32" ht="23.25" x14ac:dyDescent="0.5">
      <c r="A120" s="24"/>
      <c r="B120" s="71"/>
      <c r="C120" s="62" t="s">
        <v>595</v>
      </c>
      <c r="D120" s="66"/>
      <c r="E120" s="67"/>
      <c r="F120" s="186"/>
      <c r="G120" s="186"/>
      <c r="H120" s="186"/>
      <c r="I120" s="186"/>
      <c r="J120" s="186"/>
      <c r="K120" s="186"/>
      <c r="L120" s="186"/>
      <c r="M120" s="186"/>
      <c r="N120" s="186">
        <f t="shared" si="6"/>
        <v>0</v>
      </c>
      <c r="O120" s="186"/>
      <c r="P120" s="186"/>
      <c r="Q120" s="186"/>
      <c r="R120" s="186"/>
      <c r="S120" s="186"/>
      <c r="T120" s="186">
        <f t="shared" si="7"/>
        <v>0</v>
      </c>
      <c r="U120" s="186"/>
      <c r="V120" s="186"/>
      <c r="W120" s="186"/>
      <c r="X120" s="186"/>
      <c r="Y120" s="186">
        <f t="shared" si="8"/>
        <v>0</v>
      </c>
      <c r="Z120" s="186"/>
      <c r="AA120" s="186"/>
      <c r="AB120" s="200"/>
      <c r="AC120" s="200"/>
      <c r="AD120" s="200">
        <f t="shared" si="9"/>
        <v>0</v>
      </c>
      <c r="AE120" s="200">
        <f t="shared" si="10"/>
        <v>0</v>
      </c>
    </row>
    <row r="121" spans="1:32" ht="23.25" x14ac:dyDescent="0.45">
      <c r="A121" s="17" t="s">
        <v>232</v>
      </c>
      <c r="B121" s="78"/>
      <c r="C121" s="76"/>
      <c r="D121" s="76" t="s">
        <v>233</v>
      </c>
      <c r="E121" s="77"/>
      <c r="F121" s="258">
        <v>100000</v>
      </c>
      <c r="G121" s="186">
        <v>0</v>
      </c>
      <c r="H121" s="186">
        <v>0</v>
      </c>
      <c r="I121" s="186">
        <v>0</v>
      </c>
      <c r="J121" s="186">
        <v>0</v>
      </c>
      <c r="K121" s="186">
        <v>0</v>
      </c>
      <c r="L121" s="186">
        <v>0</v>
      </c>
      <c r="M121" s="258">
        <v>0</v>
      </c>
      <c r="N121" s="186">
        <f t="shared" si="6"/>
        <v>100000</v>
      </c>
      <c r="O121" s="258">
        <v>12000</v>
      </c>
      <c r="P121" s="258">
        <v>0</v>
      </c>
      <c r="Q121" s="258">
        <v>0</v>
      </c>
      <c r="R121" s="258">
        <v>0</v>
      </c>
      <c r="S121" s="258">
        <v>2000</v>
      </c>
      <c r="T121" s="186">
        <f t="shared" si="7"/>
        <v>14000</v>
      </c>
      <c r="U121" s="258">
        <v>15000</v>
      </c>
      <c r="V121" s="258">
        <v>0</v>
      </c>
      <c r="W121" s="258">
        <v>0</v>
      </c>
      <c r="X121" s="258">
        <v>0</v>
      </c>
      <c r="Y121" s="186">
        <f t="shared" si="8"/>
        <v>15000</v>
      </c>
      <c r="Z121" s="258">
        <v>10000</v>
      </c>
      <c r="AA121" s="258">
        <v>0</v>
      </c>
      <c r="AB121" s="258">
        <v>0</v>
      </c>
      <c r="AC121" s="258">
        <v>0</v>
      </c>
      <c r="AD121" s="200">
        <f t="shared" si="9"/>
        <v>10000</v>
      </c>
      <c r="AE121" s="200">
        <f t="shared" si="10"/>
        <v>139000</v>
      </c>
    </row>
    <row r="122" spans="1:32" ht="23.25" x14ac:dyDescent="0.45">
      <c r="A122" s="24" t="s">
        <v>234</v>
      </c>
      <c r="B122" s="71"/>
      <c r="C122" s="66"/>
      <c r="D122" s="66" t="s">
        <v>235</v>
      </c>
      <c r="E122" s="67"/>
      <c r="F122" s="186">
        <v>75000</v>
      </c>
      <c r="G122" s="186">
        <v>0</v>
      </c>
      <c r="H122" s="186">
        <v>0</v>
      </c>
      <c r="I122" s="186">
        <v>0</v>
      </c>
      <c r="J122" s="186">
        <v>0</v>
      </c>
      <c r="K122" s="186">
        <v>0</v>
      </c>
      <c r="L122" s="186">
        <v>0</v>
      </c>
      <c r="M122" s="258">
        <v>0</v>
      </c>
      <c r="N122" s="186">
        <f t="shared" si="6"/>
        <v>75000</v>
      </c>
      <c r="O122" s="186">
        <v>24000</v>
      </c>
      <c r="P122" s="258">
        <v>0</v>
      </c>
      <c r="Q122" s="258">
        <v>0</v>
      </c>
      <c r="R122" s="258">
        <v>0</v>
      </c>
      <c r="S122" s="186">
        <v>5000</v>
      </c>
      <c r="T122" s="186">
        <f t="shared" si="7"/>
        <v>29000</v>
      </c>
      <c r="U122" s="186">
        <v>48000</v>
      </c>
      <c r="V122" s="258">
        <v>0</v>
      </c>
      <c r="W122" s="258">
        <v>0</v>
      </c>
      <c r="X122" s="258">
        <v>0</v>
      </c>
      <c r="Y122" s="186">
        <f t="shared" si="8"/>
        <v>48000</v>
      </c>
      <c r="Z122" s="186">
        <v>10000</v>
      </c>
      <c r="AA122" s="258">
        <v>0</v>
      </c>
      <c r="AB122" s="258">
        <v>0</v>
      </c>
      <c r="AC122" s="258">
        <v>0</v>
      </c>
      <c r="AD122" s="200">
        <f t="shared" si="9"/>
        <v>10000</v>
      </c>
      <c r="AE122" s="200">
        <f t="shared" si="10"/>
        <v>162000</v>
      </c>
    </row>
    <row r="123" spans="1:32" ht="23.25" x14ac:dyDescent="0.45">
      <c r="A123" s="24" t="s">
        <v>236</v>
      </c>
      <c r="B123" s="71"/>
      <c r="C123" s="66"/>
      <c r="D123" s="66" t="s">
        <v>600</v>
      </c>
      <c r="E123" s="67"/>
      <c r="F123" s="186">
        <v>225000</v>
      </c>
      <c r="G123" s="186">
        <v>0</v>
      </c>
      <c r="H123" s="186">
        <v>0</v>
      </c>
      <c r="I123" s="186">
        <v>0</v>
      </c>
      <c r="J123" s="186">
        <v>0</v>
      </c>
      <c r="K123" s="186">
        <v>0</v>
      </c>
      <c r="L123" s="186">
        <v>0</v>
      </c>
      <c r="M123" s="186">
        <v>0</v>
      </c>
      <c r="N123" s="186">
        <f t="shared" si="6"/>
        <v>225000</v>
      </c>
      <c r="O123" s="186">
        <v>85000</v>
      </c>
      <c r="P123" s="258">
        <v>0</v>
      </c>
      <c r="Q123" s="258">
        <v>0</v>
      </c>
      <c r="R123" s="258">
        <v>0</v>
      </c>
      <c r="S123" s="258">
        <v>42000</v>
      </c>
      <c r="T123" s="186">
        <f t="shared" si="7"/>
        <v>127000</v>
      </c>
      <c r="U123" s="186">
        <v>113000</v>
      </c>
      <c r="V123" s="258">
        <v>0</v>
      </c>
      <c r="W123" s="258">
        <v>0</v>
      </c>
      <c r="X123" s="258">
        <v>0</v>
      </c>
      <c r="Y123" s="186">
        <f t="shared" si="8"/>
        <v>113000</v>
      </c>
      <c r="Z123" s="186">
        <v>80000</v>
      </c>
      <c r="AA123" s="258">
        <v>0</v>
      </c>
      <c r="AB123" s="258">
        <v>0</v>
      </c>
      <c r="AC123" s="258">
        <v>0</v>
      </c>
      <c r="AD123" s="200">
        <f t="shared" si="9"/>
        <v>80000</v>
      </c>
      <c r="AE123" s="200">
        <f t="shared" si="10"/>
        <v>545000</v>
      </c>
      <c r="AF123" s="188">
        <v>545000</v>
      </c>
    </row>
    <row r="124" spans="1:32" ht="23.25" x14ac:dyDescent="0.5">
      <c r="A124" s="17"/>
      <c r="B124" s="78"/>
      <c r="C124" s="75" t="s">
        <v>237</v>
      </c>
      <c r="D124" s="76"/>
      <c r="E124" s="77"/>
      <c r="F124" s="258"/>
      <c r="G124" s="258"/>
      <c r="H124" s="258"/>
      <c r="I124" s="258"/>
      <c r="J124" s="258"/>
      <c r="K124" s="258"/>
      <c r="L124" s="258"/>
      <c r="M124" s="258"/>
      <c r="N124" s="186">
        <f t="shared" si="6"/>
        <v>0</v>
      </c>
      <c r="O124" s="258"/>
      <c r="P124" s="258"/>
      <c r="Q124" s="258"/>
      <c r="R124" s="258"/>
      <c r="S124" s="258"/>
      <c r="T124" s="186">
        <f t="shared" si="7"/>
        <v>0</v>
      </c>
      <c r="U124" s="258"/>
      <c r="V124" s="258"/>
      <c r="W124" s="258"/>
      <c r="X124" s="258"/>
      <c r="Y124" s="186">
        <f t="shared" si="8"/>
        <v>0</v>
      </c>
      <c r="Z124" s="258"/>
      <c r="AA124" s="258"/>
      <c r="AB124" s="200"/>
      <c r="AC124" s="200"/>
      <c r="AD124" s="200">
        <f t="shared" si="9"/>
        <v>0</v>
      </c>
      <c r="AE124" s="200">
        <f t="shared" si="10"/>
        <v>0</v>
      </c>
    </row>
    <row r="125" spans="1:32" ht="23.25" x14ac:dyDescent="0.45">
      <c r="A125" s="24" t="s">
        <v>238</v>
      </c>
      <c r="B125" s="71"/>
      <c r="C125" s="66"/>
      <c r="D125" s="66" t="s">
        <v>667</v>
      </c>
      <c r="E125" s="67"/>
      <c r="F125" s="186">
        <v>10000</v>
      </c>
      <c r="G125" s="186">
        <v>0</v>
      </c>
      <c r="H125" s="186">
        <v>0</v>
      </c>
      <c r="I125" s="186">
        <v>0</v>
      </c>
      <c r="J125" s="186">
        <v>0</v>
      </c>
      <c r="K125" s="186">
        <v>0</v>
      </c>
      <c r="L125" s="186">
        <v>0</v>
      </c>
      <c r="M125" s="186">
        <v>0</v>
      </c>
      <c r="N125" s="186">
        <f t="shared" si="6"/>
        <v>10000</v>
      </c>
      <c r="O125" s="186">
        <v>27000</v>
      </c>
      <c r="P125" s="258">
        <v>0</v>
      </c>
      <c r="Q125" s="258">
        <v>0</v>
      </c>
      <c r="R125" s="258">
        <v>0</v>
      </c>
      <c r="S125" s="186">
        <v>5000</v>
      </c>
      <c r="T125" s="186">
        <f t="shared" si="7"/>
        <v>32000</v>
      </c>
      <c r="U125" s="186">
        <v>23000</v>
      </c>
      <c r="V125" s="258">
        <v>0</v>
      </c>
      <c r="W125" s="258">
        <v>0</v>
      </c>
      <c r="X125" s="258">
        <v>0</v>
      </c>
      <c r="Y125" s="186">
        <f t="shared" si="8"/>
        <v>23000</v>
      </c>
      <c r="Z125" s="186">
        <v>13000</v>
      </c>
      <c r="AA125" s="258">
        <v>0</v>
      </c>
      <c r="AB125" s="258">
        <v>0</v>
      </c>
      <c r="AC125" s="258">
        <v>0</v>
      </c>
      <c r="AD125" s="200">
        <f t="shared" si="9"/>
        <v>13000</v>
      </c>
      <c r="AE125" s="200">
        <f t="shared" si="10"/>
        <v>78000</v>
      </c>
    </row>
    <row r="126" spans="1:32" ht="23.25" x14ac:dyDescent="0.45">
      <c r="A126" s="24" t="s">
        <v>239</v>
      </c>
      <c r="B126" s="71"/>
      <c r="C126" s="66"/>
      <c r="D126" s="66" t="s">
        <v>668</v>
      </c>
      <c r="E126" s="67"/>
      <c r="F126" s="186">
        <v>20000</v>
      </c>
      <c r="G126" s="186">
        <v>0</v>
      </c>
      <c r="H126" s="186">
        <v>0</v>
      </c>
      <c r="I126" s="186">
        <v>0</v>
      </c>
      <c r="J126" s="186">
        <v>0</v>
      </c>
      <c r="K126" s="186">
        <v>0</v>
      </c>
      <c r="L126" s="186">
        <v>0</v>
      </c>
      <c r="M126" s="186">
        <v>0</v>
      </c>
      <c r="N126" s="186">
        <f t="shared" si="6"/>
        <v>20000</v>
      </c>
      <c r="O126" s="186">
        <v>8000</v>
      </c>
      <c r="P126" s="258">
        <v>0</v>
      </c>
      <c r="Q126" s="258">
        <v>0</v>
      </c>
      <c r="R126" s="258">
        <v>0</v>
      </c>
      <c r="S126" s="186">
        <v>6000</v>
      </c>
      <c r="T126" s="186">
        <f t="shared" si="7"/>
        <v>14000</v>
      </c>
      <c r="U126" s="186">
        <v>15000</v>
      </c>
      <c r="V126" s="258">
        <v>0</v>
      </c>
      <c r="W126" s="258">
        <v>0</v>
      </c>
      <c r="X126" s="258">
        <v>0</v>
      </c>
      <c r="Y126" s="186">
        <f t="shared" si="8"/>
        <v>15000</v>
      </c>
      <c r="Z126" s="186">
        <v>16000</v>
      </c>
      <c r="AA126" s="258">
        <v>0</v>
      </c>
      <c r="AB126" s="258">
        <v>0</v>
      </c>
      <c r="AC126" s="258">
        <v>0</v>
      </c>
      <c r="AD126" s="200">
        <f t="shared" si="9"/>
        <v>16000</v>
      </c>
      <c r="AE126" s="200">
        <f t="shared" si="10"/>
        <v>65000</v>
      </c>
    </row>
    <row r="127" spans="1:32" ht="23.25" x14ac:dyDescent="0.45">
      <c r="A127" s="24" t="s">
        <v>240</v>
      </c>
      <c r="B127" s="71"/>
      <c r="C127" s="66"/>
      <c r="D127" s="66" t="s">
        <v>241</v>
      </c>
      <c r="E127" s="67"/>
      <c r="F127" s="186"/>
      <c r="G127" s="186"/>
      <c r="H127" s="186"/>
      <c r="I127" s="186"/>
      <c r="J127" s="186"/>
      <c r="K127" s="186"/>
      <c r="L127" s="186"/>
      <c r="M127" s="186"/>
      <c r="N127" s="186">
        <f t="shared" si="6"/>
        <v>0</v>
      </c>
      <c r="O127" s="186"/>
      <c r="P127" s="186"/>
      <c r="Q127" s="186"/>
      <c r="R127" s="186"/>
      <c r="S127" s="186"/>
      <c r="T127" s="186">
        <f t="shared" si="7"/>
        <v>0</v>
      </c>
      <c r="U127" s="186"/>
      <c r="V127" s="186"/>
      <c r="W127" s="186"/>
      <c r="X127" s="186"/>
      <c r="Y127" s="186">
        <f t="shared" si="8"/>
        <v>0</v>
      </c>
      <c r="Z127" s="186"/>
      <c r="AA127" s="186"/>
      <c r="AB127" s="200"/>
      <c r="AC127" s="200"/>
      <c r="AD127" s="200">
        <f t="shared" si="9"/>
        <v>0</v>
      </c>
      <c r="AE127" s="200">
        <f t="shared" si="10"/>
        <v>0</v>
      </c>
    </row>
    <row r="128" spans="1:32" ht="23.25" x14ac:dyDescent="0.45">
      <c r="A128" s="24" t="s">
        <v>242</v>
      </c>
      <c r="B128" s="71"/>
      <c r="C128" s="66"/>
      <c r="D128" s="66" t="s">
        <v>669</v>
      </c>
      <c r="E128" s="67"/>
      <c r="F128" s="186">
        <v>59000</v>
      </c>
      <c r="G128" s="186">
        <v>0</v>
      </c>
      <c r="H128" s="186">
        <v>0</v>
      </c>
      <c r="I128" s="186">
        <v>0</v>
      </c>
      <c r="J128" s="186">
        <v>0</v>
      </c>
      <c r="K128" s="186">
        <v>0</v>
      </c>
      <c r="L128" s="186">
        <v>0</v>
      </c>
      <c r="M128" s="186">
        <v>0</v>
      </c>
      <c r="N128" s="186">
        <f t="shared" si="6"/>
        <v>59000</v>
      </c>
      <c r="O128" s="186">
        <v>44000</v>
      </c>
      <c r="P128" s="258">
        <v>0</v>
      </c>
      <c r="Q128" s="258">
        <v>0</v>
      </c>
      <c r="R128" s="258">
        <v>0</v>
      </c>
      <c r="S128" s="186">
        <v>43000</v>
      </c>
      <c r="T128" s="186">
        <f t="shared" si="7"/>
        <v>87000</v>
      </c>
      <c r="U128" s="186">
        <v>33000</v>
      </c>
      <c r="V128" s="258">
        <v>0</v>
      </c>
      <c r="W128" s="258">
        <v>0</v>
      </c>
      <c r="X128" s="258">
        <v>0</v>
      </c>
      <c r="Y128" s="186">
        <f t="shared" si="8"/>
        <v>33000</v>
      </c>
      <c r="Z128" s="186">
        <v>33000</v>
      </c>
      <c r="AA128" s="258">
        <v>0</v>
      </c>
      <c r="AB128" s="258">
        <v>0</v>
      </c>
      <c r="AC128" s="258">
        <v>0</v>
      </c>
      <c r="AD128" s="200">
        <f t="shared" si="9"/>
        <v>33000</v>
      </c>
      <c r="AE128" s="200">
        <f t="shared" si="10"/>
        <v>212000</v>
      </c>
    </row>
    <row r="129" spans="1:31" ht="23.25" x14ac:dyDescent="0.45">
      <c r="A129" s="24" t="s">
        <v>243</v>
      </c>
      <c r="B129" s="71"/>
      <c r="C129" s="66"/>
      <c r="D129" s="66" t="s">
        <v>601</v>
      </c>
      <c r="E129" s="67"/>
      <c r="F129" s="186">
        <v>54000</v>
      </c>
      <c r="G129" s="186">
        <v>0</v>
      </c>
      <c r="H129" s="186">
        <v>0</v>
      </c>
      <c r="I129" s="186">
        <v>0</v>
      </c>
      <c r="J129" s="186">
        <v>0</v>
      </c>
      <c r="K129" s="186">
        <v>0</v>
      </c>
      <c r="L129" s="186">
        <v>0</v>
      </c>
      <c r="M129" s="186">
        <v>0</v>
      </c>
      <c r="N129" s="186">
        <f t="shared" si="6"/>
        <v>54000</v>
      </c>
      <c r="O129" s="186">
        <v>70000</v>
      </c>
      <c r="P129" s="258">
        <v>0</v>
      </c>
      <c r="Q129" s="258">
        <v>0</v>
      </c>
      <c r="R129" s="258">
        <v>0</v>
      </c>
      <c r="S129" s="186">
        <v>0</v>
      </c>
      <c r="T129" s="186">
        <f t="shared" si="7"/>
        <v>70000</v>
      </c>
      <c r="U129" s="186">
        <v>70000</v>
      </c>
      <c r="V129" s="258">
        <v>0</v>
      </c>
      <c r="W129" s="258">
        <v>0</v>
      </c>
      <c r="X129" s="258">
        <v>0</v>
      </c>
      <c r="Y129" s="186">
        <f t="shared" si="8"/>
        <v>70000</v>
      </c>
      <c r="Z129" s="186">
        <v>32000</v>
      </c>
      <c r="AA129" s="258">
        <v>0</v>
      </c>
      <c r="AB129" s="258">
        <v>0</v>
      </c>
      <c r="AC129" s="258">
        <v>0</v>
      </c>
      <c r="AD129" s="200">
        <f t="shared" si="9"/>
        <v>32000</v>
      </c>
      <c r="AE129" s="200">
        <f t="shared" si="10"/>
        <v>226000</v>
      </c>
    </row>
    <row r="130" spans="1:31" ht="23.25" x14ac:dyDescent="0.45">
      <c r="A130" s="24" t="s">
        <v>244</v>
      </c>
      <c r="B130" s="71"/>
      <c r="C130" s="66"/>
      <c r="D130" s="66" t="s">
        <v>245</v>
      </c>
      <c r="E130" s="67"/>
      <c r="F130" s="186">
        <v>250000</v>
      </c>
      <c r="G130" s="186">
        <v>0</v>
      </c>
      <c r="H130" s="186">
        <v>0</v>
      </c>
      <c r="I130" s="186">
        <v>0</v>
      </c>
      <c r="J130" s="186">
        <v>0</v>
      </c>
      <c r="K130" s="186">
        <v>0</v>
      </c>
      <c r="L130" s="186">
        <v>0</v>
      </c>
      <c r="M130" s="186">
        <v>0</v>
      </c>
      <c r="N130" s="186">
        <f t="shared" si="6"/>
        <v>250000</v>
      </c>
      <c r="O130" s="186">
        <v>0</v>
      </c>
      <c r="P130" s="186">
        <v>0</v>
      </c>
      <c r="Q130" s="186">
        <v>0</v>
      </c>
      <c r="R130" s="186">
        <v>0</v>
      </c>
      <c r="S130" s="186">
        <v>0</v>
      </c>
      <c r="T130" s="186">
        <f t="shared" si="7"/>
        <v>0</v>
      </c>
      <c r="U130" s="186">
        <v>0</v>
      </c>
      <c r="V130" s="186">
        <v>0</v>
      </c>
      <c r="W130" s="186">
        <v>0</v>
      </c>
      <c r="X130" s="186">
        <v>0</v>
      </c>
      <c r="Y130" s="186">
        <f t="shared" si="8"/>
        <v>0</v>
      </c>
      <c r="Z130" s="186">
        <v>0</v>
      </c>
      <c r="AA130" s="186">
        <v>0</v>
      </c>
      <c r="AB130" s="186">
        <v>0</v>
      </c>
      <c r="AC130" s="186">
        <v>0</v>
      </c>
      <c r="AD130" s="200">
        <f t="shared" si="9"/>
        <v>0</v>
      </c>
      <c r="AE130" s="200">
        <f t="shared" si="10"/>
        <v>250000</v>
      </c>
    </row>
    <row r="131" spans="1:31" ht="23.25" x14ac:dyDescent="0.45">
      <c r="A131" s="17" t="s">
        <v>246</v>
      </c>
      <c r="B131" s="78"/>
      <c r="C131" s="76"/>
      <c r="D131" s="76" t="s">
        <v>247</v>
      </c>
      <c r="E131" s="77"/>
      <c r="F131" s="258"/>
      <c r="G131" s="258"/>
      <c r="H131" s="258"/>
      <c r="I131" s="258"/>
      <c r="J131" s="258"/>
      <c r="K131" s="258"/>
      <c r="L131" s="258"/>
      <c r="M131" s="258"/>
      <c r="N131" s="186">
        <f t="shared" si="6"/>
        <v>0</v>
      </c>
      <c r="O131" s="258"/>
      <c r="P131" s="258"/>
      <c r="Q131" s="258"/>
      <c r="R131" s="258"/>
      <c r="S131" s="258"/>
      <c r="T131" s="186">
        <f t="shared" si="7"/>
        <v>0</v>
      </c>
      <c r="U131" s="258"/>
      <c r="V131" s="258"/>
      <c r="W131" s="258"/>
      <c r="X131" s="258"/>
      <c r="Y131" s="186">
        <f t="shared" si="8"/>
        <v>0</v>
      </c>
      <c r="Z131" s="258"/>
      <c r="AA131" s="258"/>
      <c r="AB131" s="200"/>
      <c r="AC131" s="200"/>
      <c r="AD131" s="200">
        <f t="shared" si="9"/>
        <v>0</v>
      </c>
      <c r="AE131" s="200">
        <f t="shared" si="10"/>
        <v>0</v>
      </c>
    </row>
    <row r="132" spans="1:31" ht="23.25" x14ac:dyDescent="0.45">
      <c r="A132" s="24" t="s">
        <v>248</v>
      </c>
      <c r="B132" s="71"/>
      <c r="C132" s="66"/>
      <c r="D132" s="66" t="s">
        <v>249</v>
      </c>
      <c r="E132" s="67"/>
      <c r="F132" s="186"/>
      <c r="G132" s="186"/>
      <c r="H132" s="186"/>
      <c r="I132" s="186"/>
      <c r="J132" s="186"/>
      <c r="K132" s="186"/>
      <c r="L132" s="186"/>
      <c r="M132" s="186"/>
      <c r="N132" s="186">
        <f t="shared" si="6"/>
        <v>0</v>
      </c>
      <c r="O132" s="186"/>
      <c r="P132" s="186"/>
      <c r="Q132" s="186"/>
      <c r="R132" s="186"/>
      <c r="S132" s="186"/>
      <c r="T132" s="186">
        <f t="shared" si="7"/>
        <v>0</v>
      </c>
      <c r="U132" s="186"/>
      <c r="V132" s="186"/>
      <c r="W132" s="186"/>
      <c r="X132" s="186"/>
      <c r="Y132" s="186">
        <f t="shared" si="8"/>
        <v>0</v>
      </c>
      <c r="Z132" s="186"/>
      <c r="AA132" s="186"/>
      <c r="AB132" s="200"/>
      <c r="AC132" s="200"/>
      <c r="AD132" s="200">
        <f t="shared" si="9"/>
        <v>0</v>
      </c>
      <c r="AE132" s="200">
        <f t="shared" si="10"/>
        <v>0</v>
      </c>
    </row>
    <row r="133" spans="1:31" ht="23.25" x14ac:dyDescent="0.5">
      <c r="A133" s="24"/>
      <c r="B133" s="71"/>
      <c r="C133" s="62" t="s">
        <v>250</v>
      </c>
      <c r="D133" s="66"/>
      <c r="E133" s="67"/>
      <c r="F133" s="186"/>
      <c r="G133" s="186"/>
      <c r="H133" s="186"/>
      <c r="I133" s="186"/>
      <c r="J133" s="186"/>
      <c r="K133" s="186"/>
      <c r="L133" s="186"/>
      <c r="M133" s="186"/>
      <c r="N133" s="186">
        <f t="shared" si="6"/>
        <v>0</v>
      </c>
      <c r="O133" s="186"/>
      <c r="P133" s="186"/>
      <c r="Q133" s="186"/>
      <c r="R133" s="186"/>
      <c r="S133" s="186"/>
      <c r="T133" s="186">
        <f t="shared" si="7"/>
        <v>0</v>
      </c>
      <c r="U133" s="186"/>
      <c r="V133" s="186"/>
      <c r="W133" s="186"/>
      <c r="X133" s="186"/>
      <c r="Y133" s="186">
        <f t="shared" si="8"/>
        <v>0</v>
      </c>
      <c r="Z133" s="186"/>
      <c r="AA133" s="186"/>
      <c r="AB133" s="200"/>
      <c r="AC133" s="200"/>
      <c r="AD133" s="200">
        <f t="shared" si="9"/>
        <v>0</v>
      </c>
      <c r="AE133" s="200">
        <f t="shared" si="10"/>
        <v>0</v>
      </c>
    </row>
    <row r="134" spans="1:31" ht="23.25" x14ac:dyDescent="0.45">
      <c r="A134" s="24" t="s">
        <v>251</v>
      </c>
      <c r="B134" s="71"/>
      <c r="C134" s="66"/>
      <c r="D134" s="66" t="s">
        <v>252</v>
      </c>
      <c r="E134" s="67"/>
      <c r="F134" s="186">
        <v>310000</v>
      </c>
      <c r="G134" s="186">
        <v>0</v>
      </c>
      <c r="H134" s="186">
        <v>0</v>
      </c>
      <c r="I134" s="186">
        <v>0</v>
      </c>
      <c r="J134" s="186">
        <v>0</v>
      </c>
      <c r="K134" s="186">
        <v>0</v>
      </c>
      <c r="L134" s="186">
        <v>0</v>
      </c>
      <c r="M134" s="186">
        <v>0</v>
      </c>
      <c r="N134" s="186">
        <f t="shared" si="6"/>
        <v>310000</v>
      </c>
      <c r="O134" s="186">
        <v>0</v>
      </c>
      <c r="P134" s="186">
        <v>0</v>
      </c>
      <c r="Q134" s="186">
        <v>0</v>
      </c>
      <c r="R134" s="186">
        <v>0</v>
      </c>
      <c r="S134" s="186">
        <v>0</v>
      </c>
      <c r="T134" s="186">
        <f t="shared" si="7"/>
        <v>0</v>
      </c>
      <c r="U134" s="186">
        <v>0</v>
      </c>
      <c r="V134" s="186">
        <v>0</v>
      </c>
      <c r="W134" s="186">
        <v>0</v>
      </c>
      <c r="X134" s="186">
        <v>0</v>
      </c>
      <c r="Y134" s="186">
        <f t="shared" si="8"/>
        <v>0</v>
      </c>
      <c r="Z134" s="186">
        <v>0</v>
      </c>
      <c r="AA134" s="186">
        <v>0</v>
      </c>
      <c r="AB134" s="186">
        <v>0</v>
      </c>
      <c r="AC134" s="186">
        <v>0</v>
      </c>
      <c r="AD134" s="200">
        <f t="shared" si="9"/>
        <v>0</v>
      </c>
      <c r="AE134" s="200">
        <f t="shared" si="10"/>
        <v>310000</v>
      </c>
    </row>
    <row r="135" spans="1:31" ht="23.25" x14ac:dyDescent="0.45">
      <c r="A135" s="24" t="s">
        <v>253</v>
      </c>
      <c r="B135" s="71"/>
      <c r="C135" s="66"/>
      <c r="D135" s="66" t="s">
        <v>254</v>
      </c>
      <c r="E135" s="67"/>
      <c r="F135" s="186">
        <v>0</v>
      </c>
      <c r="G135" s="186">
        <v>0</v>
      </c>
      <c r="H135" s="186">
        <v>0</v>
      </c>
      <c r="I135" s="186">
        <v>0</v>
      </c>
      <c r="J135" s="186">
        <v>0</v>
      </c>
      <c r="K135" s="186">
        <v>0</v>
      </c>
      <c r="L135" s="186">
        <v>0</v>
      </c>
      <c r="M135" s="186">
        <v>0</v>
      </c>
      <c r="N135" s="186">
        <f t="shared" si="6"/>
        <v>0</v>
      </c>
      <c r="O135" s="186">
        <v>0</v>
      </c>
      <c r="P135" s="186">
        <v>0</v>
      </c>
      <c r="Q135" s="186">
        <v>0</v>
      </c>
      <c r="R135" s="186">
        <v>0</v>
      </c>
      <c r="S135" s="186">
        <v>84000</v>
      </c>
      <c r="T135" s="186">
        <f t="shared" si="7"/>
        <v>84000</v>
      </c>
      <c r="U135" s="186">
        <v>0</v>
      </c>
      <c r="V135" s="186">
        <v>0</v>
      </c>
      <c r="W135" s="186">
        <v>0</v>
      </c>
      <c r="X135" s="186">
        <v>0</v>
      </c>
      <c r="Y135" s="186">
        <f t="shared" si="8"/>
        <v>0</v>
      </c>
      <c r="Z135" s="186">
        <v>0</v>
      </c>
      <c r="AA135" s="186">
        <v>0</v>
      </c>
      <c r="AB135" s="186">
        <v>0</v>
      </c>
      <c r="AC135" s="186">
        <v>0</v>
      </c>
      <c r="AD135" s="200">
        <f t="shared" si="9"/>
        <v>0</v>
      </c>
      <c r="AE135" s="200">
        <f t="shared" si="10"/>
        <v>84000</v>
      </c>
    </row>
    <row r="136" spans="1:31" ht="23.25" x14ac:dyDescent="0.45">
      <c r="A136" s="24" t="s">
        <v>255</v>
      </c>
      <c r="B136" s="71"/>
      <c r="C136" s="66"/>
      <c r="D136" s="66" t="s">
        <v>256</v>
      </c>
      <c r="E136" s="67"/>
      <c r="F136" s="186">
        <v>0</v>
      </c>
      <c r="G136" s="186">
        <v>0</v>
      </c>
      <c r="H136" s="186">
        <v>0</v>
      </c>
      <c r="I136" s="186">
        <v>0</v>
      </c>
      <c r="J136" s="186">
        <v>0</v>
      </c>
      <c r="K136" s="186">
        <v>0</v>
      </c>
      <c r="L136" s="186">
        <v>0</v>
      </c>
      <c r="M136" s="186">
        <v>0</v>
      </c>
      <c r="N136" s="186">
        <f t="shared" si="6"/>
        <v>0</v>
      </c>
      <c r="O136" s="186">
        <v>0</v>
      </c>
      <c r="P136" s="186">
        <v>0</v>
      </c>
      <c r="Q136" s="186">
        <v>0</v>
      </c>
      <c r="R136" s="186">
        <v>0</v>
      </c>
      <c r="S136" s="186">
        <v>0</v>
      </c>
      <c r="T136" s="186">
        <f t="shared" si="7"/>
        <v>0</v>
      </c>
      <c r="U136" s="186"/>
      <c r="V136" s="186"/>
      <c r="W136" s="186"/>
      <c r="X136" s="186"/>
      <c r="Y136" s="186">
        <f t="shared" si="8"/>
        <v>0</v>
      </c>
      <c r="Z136" s="186"/>
      <c r="AA136" s="186"/>
      <c r="AB136" s="200"/>
      <c r="AC136" s="200"/>
      <c r="AD136" s="200">
        <f t="shared" si="9"/>
        <v>0</v>
      </c>
      <c r="AE136" s="200">
        <f t="shared" si="10"/>
        <v>0</v>
      </c>
    </row>
    <row r="137" spans="1:31" ht="23.25" x14ac:dyDescent="0.45">
      <c r="A137" s="24" t="s">
        <v>257</v>
      </c>
      <c r="B137" s="71"/>
      <c r="C137" s="66"/>
      <c r="D137" s="66" t="s">
        <v>258</v>
      </c>
      <c r="E137" s="67"/>
      <c r="F137" s="186">
        <v>0</v>
      </c>
      <c r="G137" s="186">
        <v>0</v>
      </c>
      <c r="H137" s="186">
        <v>0</v>
      </c>
      <c r="I137" s="186">
        <v>0</v>
      </c>
      <c r="J137" s="186">
        <v>0</v>
      </c>
      <c r="K137" s="186">
        <v>0</v>
      </c>
      <c r="L137" s="186">
        <v>0</v>
      </c>
      <c r="M137" s="186">
        <v>0</v>
      </c>
      <c r="N137" s="186">
        <f t="shared" si="6"/>
        <v>0</v>
      </c>
      <c r="O137" s="186">
        <v>0</v>
      </c>
      <c r="P137" s="186">
        <v>0</v>
      </c>
      <c r="Q137" s="186">
        <v>0</v>
      </c>
      <c r="R137" s="186">
        <v>0</v>
      </c>
      <c r="S137" s="186">
        <v>0</v>
      </c>
      <c r="T137" s="186">
        <f t="shared" si="7"/>
        <v>0</v>
      </c>
      <c r="U137" s="186"/>
      <c r="V137" s="186"/>
      <c r="W137" s="186"/>
      <c r="X137" s="186"/>
      <c r="Y137" s="186">
        <f t="shared" si="8"/>
        <v>0</v>
      </c>
      <c r="Z137" s="186"/>
      <c r="AA137" s="186"/>
      <c r="AB137" s="200"/>
      <c r="AC137" s="200"/>
      <c r="AD137" s="200">
        <f t="shared" si="9"/>
        <v>0</v>
      </c>
      <c r="AE137" s="200">
        <f t="shared" si="10"/>
        <v>0</v>
      </c>
    </row>
    <row r="138" spans="1:31" ht="23.25" x14ac:dyDescent="0.45">
      <c r="A138" s="103" t="s">
        <v>259</v>
      </c>
      <c r="B138" s="104"/>
      <c r="C138" s="105"/>
      <c r="D138" s="105" t="s">
        <v>260</v>
      </c>
      <c r="E138" s="106"/>
      <c r="F138" s="259"/>
      <c r="G138" s="259"/>
      <c r="H138" s="259"/>
      <c r="I138" s="259"/>
      <c r="J138" s="259"/>
      <c r="K138" s="259"/>
      <c r="L138" s="259"/>
      <c r="M138" s="259"/>
      <c r="N138" s="187">
        <f t="shared" si="6"/>
        <v>0</v>
      </c>
      <c r="O138" s="259"/>
      <c r="P138" s="259"/>
      <c r="Q138" s="259"/>
      <c r="R138" s="259"/>
      <c r="S138" s="259"/>
      <c r="T138" s="187">
        <f t="shared" si="7"/>
        <v>0</v>
      </c>
      <c r="U138" s="259"/>
      <c r="V138" s="259"/>
      <c r="W138" s="259"/>
      <c r="X138" s="259"/>
      <c r="Y138" s="187">
        <f t="shared" si="8"/>
        <v>0</v>
      </c>
      <c r="Z138" s="259"/>
      <c r="AA138" s="259"/>
      <c r="AB138" s="201"/>
      <c r="AC138" s="201"/>
      <c r="AD138" s="201">
        <f t="shared" si="9"/>
        <v>0</v>
      </c>
      <c r="AE138" s="201">
        <f t="shared" si="10"/>
        <v>0</v>
      </c>
    </row>
    <row r="139" spans="1:31" ht="23.25" x14ac:dyDescent="0.45">
      <c r="A139" s="24" t="s">
        <v>261</v>
      </c>
      <c r="B139" s="71"/>
      <c r="C139" s="66"/>
      <c r="D139" s="66" t="s">
        <v>262</v>
      </c>
      <c r="E139" s="67"/>
      <c r="F139" s="186">
        <v>0</v>
      </c>
      <c r="G139" s="186">
        <v>0</v>
      </c>
      <c r="H139" s="186">
        <v>0</v>
      </c>
      <c r="I139" s="186">
        <v>0</v>
      </c>
      <c r="J139" s="186">
        <v>0</v>
      </c>
      <c r="K139" s="186">
        <v>0</v>
      </c>
      <c r="L139" s="186">
        <v>0</v>
      </c>
      <c r="M139" s="186">
        <v>0</v>
      </c>
      <c r="N139" s="186">
        <f t="shared" si="6"/>
        <v>0</v>
      </c>
      <c r="O139" s="186">
        <v>0</v>
      </c>
      <c r="P139" s="186">
        <v>0</v>
      </c>
      <c r="Q139" s="186">
        <v>0</v>
      </c>
      <c r="R139" s="186">
        <v>0</v>
      </c>
      <c r="S139" s="186">
        <v>0</v>
      </c>
      <c r="T139" s="186">
        <f t="shared" si="7"/>
        <v>0</v>
      </c>
      <c r="U139" s="186"/>
      <c r="V139" s="186"/>
      <c r="W139" s="186"/>
      <c r="X139" s="186"/>
      <c r="Y139" s="186">
        <f t="shared" si="8"/>
        <v>0</v>
      </c>
      <c r="Z139" s="186"/>
      <c r="AA139" s="186"/>
      <c r="AB139" s="200"/>
      <c r="AC139" s="200"/>
      <c r="AD139" s="200">
        <f t="shared" si="9"/>
        <v>0</v>
      </c>
      <c r="AE139" s="200">
        <f t="shared" si="10"/>
        <v>0</v>
      </c>
    </row>
    <row r="140" spans="1:31" ht="23.25" x14ac:dyDescent="0.45">
      <c r="A140" s="24" t="s">
        <v>688</v>
      </c>
      <c r="B140" s="71"/>
      <c r="C140" s="66"/>
      <c r="D140" s="66" t="s">
        <v>689</v>
      </c>
      <c r="E140" s="67"/>
      <c r="F140" s="186">
        <v>0</v>
      </c>
      <c r="G140" s="186">
        <v>0</v>
      </c>
      <c r="H140" s="186">
        <v>0</v>
      </c>
      <c r="I140" s="186">
        <v>0</v>
      </c>
      <c r="J140" s="186">
        <v>0</v>
      </c>
      <c r="K140" s="186">
        <v>0</v>
      </c>
      <c r="L140" s="186">
        <v>0</v>
      </c>
      <c r="M140" s="186">
        <v>0</v>
      </c>
      <c r="N140" s="186">
        <f t="shared" si="6"/>
        <v>0</v>
      </c>
      <c r="O140" s="186">
        <v>0</v>
      </c>
      <c r="P140" s="186">
        <v>0</v>
      </c>
      <c r="Q140" s="186">
        <v>0</v>
      </c>
      <c r="R140" s="186">
        <v>0</v>
      </c>
      <c r="S140" s="186">
        <v>0</v>
      </c>
      <c r="T140" s="186">
        <f t="shared" si="7"/>
        <v>0</v>
      </c>
      <c r="U140" s="186">
        <v>0</v>
      </c>
      <c r="V140" s="186">
        <v>0</v>
      </c>
      <c r="W140" s="186">
        <v>0</v>
      </c>
      <c r="X140" s="186">
        <v>0</v>
      </c>
      <c r="Y140" s="186">
        <f t="shared" si="8"/>
        <v>0</v>
      </c>
      <c r="Z140" s="186">
        <v>6000</v>
      </c>
      <c r="AA140" s="186">
        <v>0</v>
      </c>
      <c r="AB140" s="186">
        <v>0</v>
      </c>
      <c r="AC140" s="186">
        <v>0</v>
      </c>
      <c r="AD140" s="200">
        <f t="shared" si="9"/>
        <v>6000</v>
      </c>
      <c r="AE140" s="200">
        <f t="shared" si="10"/>
        <v>6000</v>
      </c>
    </row>
    <row r="141" spans="1:31" ht="23.25" x14ac:dyDescent="0.45">
      <c r="A141" s="24" t="s">
        <v>263</v>
      </c>
      <c r="B141" s="71"/>
      <c r="C141" s="66"/>
      <c r="D141" s="66" t="s">
        <v>264</v>
      </c>
      <c r="E141" s="67"/>
      <c r="F141" s="186">
        <v>0</v>
      </c>
      <c r="G141" s="186">
        <v>0</v>
      </c>
      <c r="H141" s="186">
        <v>0</v>
      </c>
      <c r="I141" s="186">
        <v>0</v>
      </c>
      <c r="J141" s="186">
        <v>0</v>
      </c>
      <c r="K141" s="186">
        <v>0</v>
      </c>
      <c r="L141" s="186">
        <v>0</v>
      </c>
      <c r="M141" s="186">
        <v>0</v>
      </c>
      <c r="N141" s="186">
        <f t="shared" ref="N141:N204" si="11">SUM(F141:M141)</f>
        <v>0</v>
      </c>
      <c r="O141" s="186">
        <v>0</v>
      </c>
      <c r="P141" s="186">
        <v>0</v>
      </c>
      <c r="Q141" s="186">
        <v>0</v>
      </c>
      <c r="R141" s="186">
        <v>0</v>
      </c>
      <c r="S141" s="186">
        <v>0</v>
      </c>
      <c r="T141" s="186">
        <f t="shared" ref="T141:T204" si="12">SUM(O141:S141)</f>
        <v>0</v>
      </c>
      <c r="U141" s="186">
        <v>0</v>
      </c>
      <c r="V141" s="186">
        <v>0</v>
      </c>
      <c r="W141" s="186">
        <v>0</v>
      </c>
      <c r="X141" s="186">
        <v>0</v>
      </c>
      <c r="Y141" s="186">
        <f t="shared" ref="Y141:Y204" si="13">SUM(U141:X141)</f>
        <v>0</v>
      </c>
      <c r="Z141" s="186">
        <v>0</v>
      </c>
      <c r="AA141" s="186">
        <v>0</v>
      </c>
      <c r="AB141" s="186">
        <v>0</v>
      </c>
      <c r="AC141" s="186">
        <v>0</v>
      </c>
      <c r="AD141" s="200">
        <f t="shared" ref="AD141:AD204" si="14">SUM(Z141:AC141)</f>
        <v>0</v>
      </c>
      <c r="AE141" s="200">
        <f t="shared" ref="AE141:AE204" si="15">N141+T141+Y141+AD141</f>
        <v>0</v>
      </c>
    </row>
    <row r="142" spans="1:31" ht="23.25" x14ac:dyDescent="0.5">
      <c r="A142" s="17"/>
      <c r="B142" s="78"/>
      <c r="C142" s="75" t="s">
        <v>596</v>
      </c>
      <c r="D142" s="76"/>
      <c r="E142" s="77"/>
      <c r="F142" s="258"/>
      <c r="G142" s="258"/>
      <c r="H142" s="258"/>
      <c r="I142" s="258"/>
      <c r="J142" s="258"/>
      <c r="K142" s="258"/>
      <c r="L142" s="258"/>
      <c r="M142" s="258"/>
      <c r="N142" s="186">
        <f t="shared" si="11"/>
        <v>0</v>
      </c>
      <c r="O142" s="258"/>
      <c r="P142" s="258"/>
      <c r="Q142" s="258"/>
      <c r="R142" s="258"/>
      <c r="S142" s="258"/>
      <c r="T142" s="186">
        <f t="shared" si="12"/>
        <v>0</v>
      </c>
      <c r="U142" s="258"/>
      <c r="V142" s="258"/>
      <c r="W142" s="258"/>
      <c r="X142" s="258"/>
      <c r="Y142" s="186">
        <f t="shared" si="13"/>
        <v>0</v>
      </c>
      <c r="Z142" s="258"/>
      <c r="AA142" s="258"/>
      <c r="AB142" s="200"/>
      <c r="AC142" s="200"/>
      <c r="AD142" s="200">
        <f t="shared" si="14"/>
        <v>0</v>
      </c>
      <c r="AE142" s="200">
        <f t="shared" si="15"/>
        <v>0</v>
      </c>
    </row>
    <row r="143" spans="1:31" ht="23.25" x14ac:dyDescent="0.45">
      <c r="A143" s="24" t="s">
        <v>265</v>
      </c>
      <c r="B143" s="71"/>
      <c r="C143" s="66"/>
      <c r="D143" s="66" t="s">
        <v>266</v>
      </c>
      <c r="E143" s="67"/>
      <c r="F143" s="186">
        <v>174800</v>
      </c>
      <c r="G143" s="186">
        <v>0</v>
      </c>
      <c r="H143" s="186">
        <v>0</v>
      </c>
      <c r="I143" s="186">
        <v>0</v>
      </c>
      <c r="J143" s="186">
        <v>0</v>
      </c>
      <c r="K143" s="186">
        <v>0</v>
      </c>
      <c r="L143" s="186">
        <v>0</v>
      </c>
      <c r="M143" s="186">
        <v>0</v>
      </c>
      <c r="N143" s="186">
        <f t="shared" si="11"/>
        <v>174800</v>
      </c>
      <c r="O143" s="186">
        <v>97200</v>
      </c>
      <c r="P143" s="186">
        <v>0</v>
      </c>
      <c r="Q143" s="186">
        <v>0</v>
      </c>
      <c r="R143" s="186">
        <v>0</v>
      </c>
      <c r="S143" s="186">
        <v>48000</v>
      </c>
      <c r="T143" s="186">
        <f t="shared" si="12"/>
        <v>145200</v>
      </c>
      <c r="U143" s="186">
        <v>108000</v>
      </c>
      <c r="V143" s="186">
        <v>0</v>
      </c>
      <c r="W143" s="186">
        <v>0</v>
      </c>
      <c r="X143" s="186">
        <v>0</v>
      </c>
      <c r="Y143" s="186">
        <f t="shared" si="13"/>
        <v>108000</v>
      </c>
      <c r="Z143" s="186">
        <v>54000</v>
      </c>
      <c r="AA143" s="186">
        <v>0</v>
      </c>
      <c r="AB143" s="186">
        <v>0</v>
      </c>
      <c r="AC143" s="186">
        <v>0</v>
      </c>
      <c r="AD143" s="200">
        <f t="shared" si="14"/>
        <v>54000</v>
      </c>
      <c r="AE143" s="200">
        <f t="shared" si="15"/>
        <v>482000</v>
      </c>
    </row>
    <row r="144" spans="1:31" ht="23.25" x14ac:dyDescent="0.45">
      <c r="A144" s="24" t="s">
        <v>267</v>
      </c>
      <c r="B144" s="71"/>
      <c r="C144" s="66"/>
      <c r="D144" s="66" t="s">
        <v>268</v>
      </c>
      <c r="E144" s="67"/>
      <c r="F144" s="186">
        <v>941000</v>
      </c>
      <c r="G144" s="186">
        <v>0</v>
      </c>
      <c r="H144" s="186">
        <v>0</v>
      </c>
      <c r="I144" s="186">
        <v>0</v>
      </c>
      <c r="J144" s="186">
        <v>0</v>
      </c>
      <c r="K144" s="186">
        <v>0</v>
      </c>
      <c r="L144" s="186">
        <v>0</v>
      </c>
      <c r="M144" s="186">
        <v>0</v>
      </c>
      <c r="N144" s="186">
        <f t="shared" si="11"/>
        <v>941000</v>
      </c>
      <c r="O144" s="186">
        <v>300000</v>
      </c>
      <c r="P144" s="186">
        <v>0</v>
      </c>
      <c r="Q144" s="186">
        <v>0</v>
      </c>
      <c r="R144" s="186">
        <v>0</v>
      </c>
      <c r="S144" s="186">
        <v>0</v>
      </c>
      <c r="T144" s="186">
        <f t="shared" si="12"/>
        <v>300000</v>
      </c>
      <c r="U144" s="186">
        <v>470000</v>
      </c>
      <c r="V144" s="186">
        <v>0</v>
      </c>
      <c r="W144" s="186">
        <v>0</v>
      </c>
      <c r="X144" s="186">
        <v>0</v>
      </c>
      <c r="Y144" s="186">
        <f t="shared" si="13"/>
        <v>470000</v>
      </c>
      <c r="Z144" s="186">
        <v>300000</v>
      </c>
      <c r="AA144" s="186">
        <v>0</v>
      </c>
      <c r="AB144" s="186">
        <v>0</v>
      </c>
      <c r="AC144" s="186">
        <v>0</v>
      </c>
      <c r="AD144" s="200">
        <f t="shared" si="14"/>
        <v>300000</v>
      </c>
      <c r="AE144" s="200">
        <f t="shared" si="15"/>
        <v>2011000</v>
      </c>
    </row>
    <row r="145" spans="1:32" ht="23.25" x14ac:dyDescent="0.45">
      <c r="A145" s="24" t="s">
        <v>269</v>
      </c>
      <c r="B145" s="71"/>
      <c r="C145" s="66"/>
      <c r="D145" s="66" t="s">
        <v>270</v>
      </c>
      <c r="E145" s="67"/>
      <c r="F145" s="186">
        <v>30000</v>
      </c>
      <c r="G145" s="189">
        <v>0</v>
      </c>
      <c r="H145" s="189">
        <v>0</v>
      </c>
      <c r="I145" s="189">
        <v>0</v>
      </c>
      <c r="J145" s="189">
        <v>0</v>
      </c>
      <c r="K145" s="189">
        <v>0</v>
      </c>
      <c r="L145" s="189">
        <v>0</v>
      </c>
      <c r="M145" s="189">
        <v>0</v>
      </c>
      <c r="N145" s="186">
        <f t="shared" si="11"/>
        <v>30000</v>
      </c>
      <c r="O145" s="186">
        <v>10000</v>
      </c>
      <c r="P145" s="186">
        <v>0</v>
      </c>
      <c r="Q145" s="186">
        <v>0</v>
      </c>
      <c r="R145" s="186">
        <v>0</v>
      </c>
      <c r="S145" s="186">
        <v>0</v>
      </c>
      <c r="T145" s="186">
        <f t="shared" si="12"/>
        <v>10000</v>
      </c>
      <c r="U145" s="186">
        <v>20000</v>
      </c>
      <c r="V145" s="186">
        <v>0</v>
      </c>
      <c r="W145" s="186">
        <v>0</v>
      </c>
      <c r="X145" s="186">
        <v>0</v>
      </c>
      <c r="Y145" s="186">
        <f t="shared" si="13"/>
        <v>20000</v>
      </c>
      <c r="Z145" s="186">
        <v>5000</v>
      </c>
      <c r="AA145" s="186">
        <v>0</v>
      </c>
      <c r="AB145" s="200">
        <v>0</v>
      </c>
      <c r="AC145" s="200">
        <v>0</v>
      </c>
      <c r="AD145" s="200">
        <f t="shared" si="14"/>
        <v>5000</v>
      </c>
      <c r="AE145" s="200">
        <f t="shared" si="15"/>
        <v>65000</v>
      </c>
    </row>
    <row r="146" spans="1:32" ht="23.25" x14ac:dyDescent="0.45">
      <c r="A146" s="24" t="s">
        <v>271</v>
      </c>
      <c r="B146" s="71"/>
      <c r="C146" s="66"/>
      <c r="D146" s="66" t="s">
        <v>272</v>
      </c>
      <c r="E146" s="67"/>
      <c r="F146" s="186">
        <v>50000</v>
      </c>
      <c r="G146" s="189">
        <v>0</v>
      </c>
      <c r="H146" s="190">
        <v>0</v>
      </c>
      <c r="I146" s="190">
        <v>0</v>
      </c>
      <c r="J146" s="190">
        <v>0</v>
      </c>
      <c r="K146" s="190">
        <v>0</v>
      </c>
      <c r="L146" s="190">
        <v>0</v>
      </c>
      <c r="M146" s="190">
        <v>0</v>
      </c>
      <c r="N146" s="186">
        <f t="shared" si="11"/>
        <v>50000</v>
      </c>
      <c r="O146" s="186">
        <v>20000</v>
      </c>
      <c r="P146" s="186">
        <v>0</v>
      </c>
      <c r="Q146" s="186">
        <v>0</v>
      </c>
      <c r="R146" s="186">
        <v>0</v>
      </c>
      <c r="S146" s="186">
        <v>5000</v>
      </c>
      <c r="T146" s="186">
        <f t="shared" si="12"/>
        <v>25000</v>
      </c>
      <c r="U146" s="186">
        <v>20000</v>
      </c>
      <c r="V146" s="186">
        <v>0</v>
      </c>
      <c r="W146" s="186">
        <v>0</v>
      </c>
      <c r="X146" s="186">
        <v>0</v>
      </c>
      <c r="Y146" s="186">
        <f t="shared" si="13"/>
        <v>20000</v>
      </c>
      <c r="Z146" s="186">
        <v>20000</v>
      </c>
      <c r="AA146" s="186">
        <v>0</v>
      </c>
      <c r="AB146" s="200">
        <v>0</v>
      </c>
      <c r="AC146" s="200">
        <v>0</v>
      </c>
      <c r="AD146" s="200">
        <f t="shared" si="14"/>
        <v>20000</v>
      </c>
      <c r="AE146" s="200">
        <f t="shared" si="15"/>
        <v>115000</v>
      </c>
    </row>
    <row r="147" spans="1:32" ht="23.25" x14ac:dyDescent="0.5">
      <c r="A147" s="17"/>
      <c r="B147" s="78"/>
      <c r="C147" s="75" t="s">
        <v>273</v>
      </c>
      <c r="D147" s="76"/>
      <c r="E147" s="77"/>
      <c r="F147" s="258"/>
      <c r="G147" s="258"/>
      <c r="H147" s="258"/>
      <c r="I147" s="258"/>
      <c r="J147" s="258"/>
      <c r="K147" s="258"/>
      <c r="L147" s="258"/>
      <c r="M147" s="258"/>
      <c r="N147" s="186">
        <f t="shared" si="11"/>
        <v>0</v>
      </c>
      <c r="O147" s="258"/>
      <c r="P147" s="258"/>
      <c r="Q147" s="186">
        <v>0</v>
      </c>
      <c r="R147" s="186">
        <v>0</v>
      </c>
      <c r="S147" s="186">
        <v>0</v>
      </c>
      <c r="T147" s="186">
        <f t="shared" si="12"/>
        <v>0</v>
      </c>
      <c r="U147" s="258"/>
      <c r="V147" s="258"/>
      <c r="W147" s="258"/>
      <c r="X147" s="258"/>
      <c r="Y147" s="186">
        <f t="shared" si="13"/>
        <v>0</v>
      </c>
      <c r="Z147" s="258"/>
      <c r="AA147" s="258"/>
      <c r="AB147" s="200"/>
      <c r="AC147" s="200"/>
      <c r="AD147" s="200">
        <f t="shared" si="14"/>
        <v>0</v>
      </c>
      <c r="AE147" s="200">
        <f t="shared" si="15"/>
        <v>0</v>
      </c>
    </row>
    <row r="148" spans="1:32" ht="23.25" x14ac:dyDescent="0.45">
      <c r="A148" s="24" t="s">
        <v>274</v>
      </c>
      <c r="B148" s="71"/>
      <c r="C148" s="66"/>
      <c r="D148" s="66" t="s">
        <v>498</v>
      </c>
      <c r="E148" s="67"/>
      <c r="F148" s="186">
        <v>0</v>
      </c>
      <c r="G148" s="186">
        <v>0</v>
      </c>
      <c r="H148" s="186">
        <v>0</v>
      </c>
      <c r="I148" s="186">
        <v>0</v>
      </c>
      <c r="J148" s="186">
        <v>1200000</v>
      </c>
      <c r="K148" s="186">
        <v>0</v>
      </c>
      <c r="L148" s="186">
        <v>0</v>
      </c>
      <c r="M148" s="186">
        <v>0</v>
      </c>
      <c r="N148" s="186">
        <f t="shared" si="11"/>
        <v>1200000</v>
      </c>
      <c r="O148" s="186">
        <v>50000</v>
      </c>
      <c r="P148" s="186">
        <v>450000</v>
      </c>
      <c r="Q148" s="186">
        <v>200000</v>
      </c>
      <c r="R148" s="186">
        <v>100000</v>
      </c>
      <c r="S148" s="186">
        <v>220000</v>
      </c>
      <c r="T148" s="186">
        <f t="shared" si="12"/>
        <v>1020000</v>
      </c>
      <c r="U148" s="186">
        <v>0</v>
      </c>
      <c r="V148" s="186">
        <v>650000</v>
      </c>
      <c r="W148" s="186">
        <v>0</v>
      </c>
      <c r="X148" s="186">
        <v>0</v>
      </c>
      <c r="Y148" s="186">
        <f t="shared" si="13"/>
        <v>650000</v>
      </c>
      <c r="Z148" s="186">
        <v>600000</v>
      </c>
      <c r="AA148" s="186">
        <v>0</v>
      </c>
      <c r="AB148" s="186">
        <v>0</v>
      </c>
      <c r="AC148" s="186">
        <v>0</v>
      </c>
      <c r="AD148" s="200">
        <f t="shared" si="14"/>
        <v>600000</v>
      </c>
      <c r="AE148" s="200">
        <f t="shared" si="15"/>
        <v>3470000</v>
      </c>
    </row>
    <row r="149" spans="1:32" ht="23.25" x14ac:dyDescent="0.45">
      <c r="A149" s="24" t="s">
        <v>275</v>
      </c>
      <c r="B149" s="71"/>
      <c r="C149" s="66"/>
      <c r="D149" s="66" t="s">
        <v>488</v>
      </c>
      <c r="E149" s="67"/>
      <c r="F149" s="186">
        <v>0</v>
      </c>
      <c r="G149" s="186">
        <v>6000</v>
      </c>
      <c r="H149" s="186">
        <v>0</v>
      </c>
      <c r="I149" s="186">
        <v>0</v>
      </c>
      <c r="J149" s="186">
        <v>0</v>
      </c>
      <c r="K149" s="186">
        <v>0</v>
      </c>
      <c r="L149" s="186">
        <v>0</v>
      </c>
      <c r="M149" s="186">
        <v>0</v>
      </c>
      <c r="N149" s="186">
        <f t="shared" si="11"/>
        <v>6000</v>
      </c>
      <c r="O149" s="186">
        <v>4000</v>
      </c>
      <c r="P149" s="186">
        <v>0</v>
      </c>
      <c r="Q149" s="186">
        <v>0</v>
      </c>
      <c r="R149" s="186">
        <v>0</v>
      </c>
      <c r="S149" s="186">
        <v>4000</v>
      </c>
      <c r="T149" s="186">
        <f t="shared" si="12"/>
        <v>8000</v>
      </c>
      <c r="U149" s="186">
        <v>5000</v>
      </c>
      <c r="V149" s="186">
        <v>0</v>
      </c>
      <c r="W149" s="186">
        <v>0</v>
      </c>
      <c r="X149" s="186">
        <v>0</v>
      </c>
      <c r="Y149" s="186">
        <f t="shared" si="13"/>
        <v>5000</v>
      </c>
      <c r="Z149" s="186">
        <v>4000</v>
      </c>
      <c r="AA149" s="186">
        <v>0</v>
      </c>
      <c r="AB149" s="200">
        <v>0</v>
      </c>
      <c r="AC149" s="200">
        <v>0</v>
      </c>
      <c r="AD149" s="200">
        <f t="shared" si="14"/>
        <v>4000</v>
      </c>
      <c r="AE149" s="200">
        <f t="shared" si="15"/>
        <v>23000</v>
      </c>
    </row>
    <row r="150" spans="1:32" ht="23.25" x14ac:dyDescent="0.45">
      <c r="A150" s="24" t="s">
        <v>276</v>
      </c>
      <c r="B150" s="71"/>
      <c r="C150" s="66"/>
      <c r="D150" s="66" t="s">
        <v>277</v>
      </c>
      <c r="E150" s="67"/>
      <c r="F150" s="186">
        <v>30000</v>
      </c>
      <c r="G150" s="186">
        <v>0</v>
      </c>
      <c r="H150" s="186">
        <v>0</v>
      </c>
      <c r="I150" s="186">
        <v>0</v>
      </c>
      <c r="J150" s="186">
        <v>0</v>
      </c>
      <c r="K150" s="186">
        <v>0</v>
      </c>
      <c r="L150" s="186">
        <v>0</v>
      </c>
      <c r="M150" s="186">
        <v>0</v>
      </c>
      <c r="N150" s="186">
        <f t="shared" si="11"/>
        <v>30000</v>
      </c>
      <c r="O150" s="186">
        <v>3000</v>
      </c>
      <c r="P150" s="186">
        <v>2000</v>
      </c>
      <c r="Q150" s="186">
        <v>3000</v>
      </c>
      <c r="R150" s="186">
        <v>2000</v>
      </c>
      <c r="S150" s="186">
        <v>3000</v>
      </c>
      <c r="T150" s="186">
        <f t="shared" si="12"/>
        <v>13000</v>
      </c>
      <c r="U150" s="186">
        <v>3000</v>
      </c>
      <c r="V150" s="186">
        <v>2000</v>
      </c>
      <c r="W150" s="186">
        <v>3000</v>
      </c>
      <c r="X150" s="186">
        <v>2000</v>
      </c>
      <c r="Y150" s="186">
        <f t="shared" si="13"/>
        <v>10000</v>
      </c>
      <c r="Z150" s="186">
        <v>3000</v>
      </c>
      <c r="AA150" s="186">
        <v>2000</v>
      </c>
      <c r="AB150" s="200">
        <v>3000</v>
      </c>
      <c r="AC150" s="200">
        <v>2000</v>
      </c>
      <c r="AD150" s="200">
        <f t="shared" si="14"/>
        <v>10000</v>
      </c>
      <c r="AE150" s="200">
        <f t="shared" si="15"/>
        <v>63000</v>
      </c>
    </row>
    <row r="151" spans="1:32" ht="23.25" x14ac:dyDescent="0.5">
      <c r="A151" s="17"/>
      <c r="B151" s="74" t="s">
        <v>649</v>
      </c>
      <c r="C151" s="76"/>
      <c r="D151" s="76"/>
      <c r="E151" s="77"/>
      <c r="F151" s="258"/>
      <c r="G151" s="258"/>
      <c r="H151" s="258"/>
      <c r="I151" s="258"/>
      <c r="J151" s="258"/>
      <c r="K151" s="258"/>
      <c r="L151" s="258"/>
      <c r="M151" s="258"/>
      <c r="N151" s="186">
        <f t="shared" si="11"/>
        <v>0</v>
      </c>
      <c r="O151" s="258"/>
      <c r="P151" s="258"/>
      <c r="Q151" s="258"/>
      <c r="R151" s="258"/>
      <c r="S151" s="258"/>
      <c r="T151" s="186">
        <f t="shared" si="12"/>
        <v>0</v>
      </c>
      <c r="U151" s="258"/>
      <c r="V151" s="258"/>
      <c r="W151" s="258"/>
      <c r="X151" s="258"/>
      <c r="Y151" s="186">
        <f t="shared" si="13"/>
        <v>0</v>
      </c>
      <c r="Z151" s="258"/>
      <c r="AA151" s="258"/>
      <c r="AB151" s="200"/>
      <c r="AC151" s="200"/>
      <c r="AD151" s="200">
        <f t="shared" si="14"/>
        <v>0</v>
      </c>
      <c r="AE151" s="200">
        <f t="shared" si="15"/>
        <v>0</v>
      </c>
    </row>
    <row r="152" spans="1:32" ht="23.25" x14ac:dyDescent="0.45">
      <c r="A152" s="24" t="s">
        <v>278</v>
      </c>
      <c r="B152" s="71"/>
      <c r="C152" s="66"/>
      <c r="D152" s="66" t="s">
        <v>279</v>
      </c>
      <c r="E152" s="67"/>
      <c r="F152" s="186">
        <v>0</v>
      </c>
      <c r="G152" s="186">
        <v>0</v>
      </c>
      <c r="H152" s="186">
        <v>0</v>
      </c>
      <c r="I152" s="186">
        <v>0</v>
      </c>
      <c r="J152" s="186">
        <v>0</v>
      </c>
      <c r="K152" s="186">
        <v>0</v>
      </c>
      <c r="L152" s="186">
        <v>0</v>
      </c>
      <c r="M152" s="186">
        <v>0</v>
      </c>
      <c r="N152" s="186">
        <f t="shared" si="11"/>
        <v>0</v>
      </c>
      <c r="O152" s="186">
        <v>0</v>
      </c>
      <c r="P152" s="186">
        <v>0</v>
      </c>
      <c r="Q152" s="186">
        <v>0</v>
      </c>
      <c r="R152" s="186">
        <v>0</v>
      </c>
      <c r="S152" s="186">
        <v>0</v>
      </c>
      <c r="T152" s="186">
        <f t="shared" si="12"/>
        <v>0</v>
      </c>
      <c r="U152" s="186">
        <v>0</v>
      </c>
      <c r="V152" s="186">
        <v>0</v>
      </c>
      <c r="W152" s="186">
        <v>0</v>
      </c>
      <c r="X152" s="186">
        <v>0</v>
      </c>
      <c r="Y152" s="186">
        <f t="shared" si="13"/>
        <v>0</v>
      </c>
      <c r="Z152" s="186">
        <v>0</v>
      </c>
      <c r="AA152" s="186">
        <v>0</v>
      </c>
      <c r="AB152" s="186">
        <v>0</v>
      </c>
      <c r="AC152" s="186">
        <v>0</v>
      </c>
      <c r="AD152" s="200">
        <f t="shared" si="14"/>
        <v>0</v>
      </c>
      <c r="AE152" s="200">
        <f t="shared" si="15"/>
        <v>0</v>
      </c>
    </row>
    <row r="153" spans="1:32" ht="23.25" x14ac:dyDescent="0.45">
      <c r="A153" s="24" t="s">
        <v>645</v>
      </c>
      <c r="B153" s="71"/>
      <c r="C153" s="66"/>
      <c r="D153" s="66" t="s">
        <v>646</v>
      </c>
      <c r="E153" s="67"/>
      <c r="F153" s="186">
        <v>0</v>
      </c>
      <c r="G153" s="186">
        <v>0</v>
      </c>
      <c r="H153" s="186">
        <v>0</v>
      </c>
      <c r="I153" s="186">
        <v>0</v>
      </c>
      <c r="J153" s="186">
        <v>0</v>
      </c>
      <c r="K153" s="186">
        <v>0</v>
      </c>
      <c r="L153" s="186">
        <v>0</v>
      </c>
      <c r="M153" s="186">
        <v>0</v>
      </c>
      <c r="N153" s="186">
        <f t="shared" si="11"/>
        <v>0</v>
      </c>
      <c r="O153" s="186">
        <v>0</v>
      </c>
      <c r="P153" s="186">
        <v>0</v>
      </c>
      <c r="Q153" s="186">
        <v>0</v>
      </c>
      <c r="R153" s="186">
        <v>0</v>
      </c>
      <c r="S153" s="186">
        <v>0</v>
      </c>
      <c r="T153" s="186">
        <f t="shared" si="12"/>
        <v>0</v>
      </c>
      <c r="U153" s="186">
        <v>0</v>
      </c>
      <c r="V153" s="186">
        <v>0</v>
      </c>
      <c r="W153" s="186">
        <v>0</v>
      </c>
      <c r="X153" s="186">
        <v>0</v>
      </c>
      <c r="Y153" s="186">
        <f t="shared" si="13"/>
        <v>0</v>
      </c>
      <c r="Z153" s="186">
        <v>0</v>
      </c>
      <c r="AA153" s="186">
        <v>0</v>
      </c>
      <c r="AB153" s="186">
        <v>0</v>
      </c>
      <c r="AC153" s="186">
        <v>0</v>
      </c>
      <c r="AD153" s="200">
        <f t="shared" si="14"/>
        <v>0</v>
      </c>
      <c r="AE153" s="200">
        <f t="shared" si="15"/>
        <v>0</v>
      </c>
    </row>
    <row r="154" spans="1:32" ht="23.25" x14ac:dyDescent="0.5">
      <c r="A154" s="24"/>
      <c r="B154" s="65" t="s">
        <v>280</v>
      </c>
      <c r="C154" s="66"/>
      <c r="D154" s="66"/>
      <c r="E154" s="67"/>
      <c r="F154" s="186"/>
      <c r="G154" s="186"/>
      <c r="H154" s="186"/>
      <c r="I154" s="186"/>
      <c r="J154" s="186"/>
      <c r="K154" s="186"/>
      <c r="L154" s="186"/>
      <c r="M154" s="186"/>
      <c r="N154" s="186">
        <f t="shared" si="11"/>
        <v>0</v>
      </c>
      <c r="O154" s="186"/>
      <c r="P154" s="186"/>
      <c r="Q154" s="186"/>
      <c r="R154" s="186"/>
      <c r="S154" s="186"/>
      <c r="T154" s="186">
        <f t="shared" si="12"/>
        <v>0</v>
      </c>
      <c r="U154" s="186"/>
      <c r="V154" s="186"/>
      <c r="W154" s="186"/>
      <c r="X154" s="186"/>
      <c r="Y154" s="186">
        <f t="shared" si="13"/>
        <v>0</v>
      </c>
      <c r="Z154" s="186"/>
      <c r="AA154" s="186"/>
      <c r="AB154" s="200"/>
      <c r="AC154" s="200"/>
      <c r="AD154" s="200">
        <f t="shared" si="14"/>
        <v>0</v>
      </c>
      <c r="AE154" s="200">
        <f t="shared" si="15"/>
        <v>0</v>
      </c>
    </row>
    <row r="155" spans="1:32" ht="23.25" x14ac:dyDescent="0.45">
      <c r="A155" s="24" t="s">
        <v>538</v>
      </c>
      <c r="B155" s="71"/>
      <c r="C155" s="66"/>
      <c r="D155" s="66" t="s">
        <v>539</v>
      </c>
      <c r="E155" s="67"/>
      <c r="F155" s="186">
        <v>0</v>
      </c>
      <c r="G155" s="186">
        <v>0</v>
      </c>
      <c r="H155" s="186">
        <v>0</v>
      </c>
      <c r="I155" s="186">
        <v>0</v>
      </c>
      <c r="J155" s="186">
        <v>0</v>
      </c>
      <c r="K155" s="186">
        <v>0</v>
      </c>
      <c r="L155" s="186">
        <v>0</v>
      </c>
      <c r="M155" s="186">
        <v>0</v>
      </c>
      <c r="N155" s="186">
        <f t="shared" si="11"/>
        <v>0</v>
      </c>
      <c r="O155" s="186">
        <v>0</v>
      </c>
      <c r="P155" s="186">
        <v>0</v>
      </c>
      <c r="Q155" s="186">
        <v>0</v>
      </c>
      <c r="R155" s="186">
        <v>0</v>
      </c>
      <c r="S155" s="186">
        <v>0</v>
      </c>
      <c r="T155" s="186">
        <f t="shared" si="12"/>
        <v>0</v>
      </c>
      <c r="U155" s="186">
        <v>0</v>
      </c>
      <c r="V155" s="186">
        <v>0</v>
      </c>
      <c r="W155" s="186">
        <v>0</v>
      </c>
      <c r="X155" s="186">
        <v>0</v>
      </c>
      <c r="Y155" s="186">
        <f t="shared" si="13"/>
        <v>0</v>
      </c>
      <c r="Z155" s="186">
        <v>0</v>
      </c>
      <c r="AA155" s="186">
        <v>0</v>
      </c>
      <c r="AB155" s="186">
        <v>0</v>
      </c>
      <c r="AC155" s="186">
        <v>0</v>
      </c>
      <c r="AD155" s="200">
        <f t="shared" si="14"/>
        <v>0</v>
      </c>
      <c r="AE155" s="200">
        <f t="shared" si="15"/>
        <v>0</v>
      </c>
    </row>
    <row r="156" spans="1:32" ht="24" customHeight="1" x14ac:dyDescent="0.45">
      <c r="A156" s="24" t="s">
        <v>281</v>
      </c>
      <c r="B156" s="71"/>
      <c r="C156" s="66"/>
      <c r="D156" s="66" t="s">
        <v>282</v>
      </c>
      <c r="E156" s="67"/>
      <c r="F156" s="186">
        <v>0</v>
      </c>
      <c r="G156" s="186">
        <v>0</v>
      </c>
      <c r="H156" s="186">
        <v>0</v>
      </c>
      <c r="I156" s="186">
        <v>114000</v>
      </c>
      <c r="J156" s="186">
        <v>0</v>
      </c>
      <c r="K156" s="186">
        <v>0</v>
      </c>
      <c r="L156" s="186">
        <v>0</v>
      </c>
      <c r="M156" s="186">
        <v>0</v>
      </c>
      <c r="N156" s="186">
        <f t="shared" si="11"/>
        <v>114000</v>
      </c>
      <c r="O156" s="186">
        <v>0</v>
      </c>
      <c r="P156" s="186">
        <v>127000</v>
      </c>
      <c r="Q156" s="186">
        <v>0</v>
      </c>
      <c r="R156" s="186">
        <v>0</v>
      </c>
      <c r="S156" s="186">
        <v>0</v>
      </c>
      <c r="T156" s="186">
        <f t="shared" si="12"/>
        <v>127000</v>
      </c>
      <c r="U156" s="186">
        <v>0</v>
      </c>
      <c r="V156" s="186">
        <v>108000</v>
      </c>
      <c r="W156" s="186">
        <v>0</v>
      </c>
      <c r="X156" s="186">
        <v>0</v>
      </c>
      <c r="Y156" s="186">
        <f t="shared" si="13"/>
        <v>108000</v>
      </c>
      <c r="Z156" s="186">
        <v>0</v>
      </c>
      <c r="AA156" s="186">
        <v>91000</v>
      </c>
      <c r="AB156" s="186">
        <v>0</v>
      </c>
      <c r="AC156" s="186">
        <v>0</v>
      </c>
      <c r="AD156" s="200">
        <f t="shared" si="14"/>
        <v>91000</v>
      </c>
      <c r="AE156" s="200">
        <f t="shared" si="15"/>
        <v>440000</v>
      </c>
      <c r="AF156" s="53" t="s">
        <v>724</v>
      </c>
    </row>
    <row r="157" spans="1:32" ht="23.25" x14ac:dyDescent="0.45">
      <c r="A157" s="24" t="s">
        <v>504</v>
      </c>
      <c r="B157" s="71"/>
      <c r="C157" s="66"/>
      <c r="D157" s="67" t="s">
        <v>622</v>
      </c>
      <c r="E157" s="67"/>
      <c r="F157" s="186">
        <v>0</v>
      </c>
      <c r="G157" s="186">
        <v>0</v>
      </c>
      <c r="H157" s="186">
        <v>0</v>
      </c>
      <c r="I157" s="186">
        <v>1411000</v>
      </c>
      <c r="J157" s="186">
        <v>0</v>
      </c>
      <c r="K157" s="186">
        <v>0</v>
      </c>
      <c r="L157" s="186">
        <v>0</v>
      </c>
      <c r="M157" s="186">
        <v>0</v>
      </c>
      <c r="N157" s="186">
        <f t="shared" si="11"/>
        <v>1411000</v>
      </c>
      <c r="O157" s="186">
        <v>0</v>
      </c>
      <c r="P157" s="186">
        <v>1503000</v>
      </c>
      <c r="Q157" s="186">
        <v>0</v>
      </c>
      <c r="R157" s="186">
        <v>0</v>
      </c>
      <c r="S157" s="186">
        <v>0</v>
      </c>
      <c r="T157" s="186">
        <f t="shared" si="12"/>
        <v>1503000</v>
      </c>
      <c r="U157" s="186">
        <v>0</v>
      </c>
      <c r="V157" s="186">
        <v>1503000</v>
      </c>
      <c r="W157" s="186">
        <v>0</v>
      </c>
      <c r="X157" s="186">
        <v>0</v>
      </c>
      <c r="Y157" s="186">
        <f t="shared" si="13"/>
        <v>1503000</v>
      </c>
      <c r="Z157" s="186">
        <v>0</v>
      </c>
      <c r="AA157" s="186">
        <v>904000</v>
      </c>
      <c r="AB157" s="186">
        <v>0</v>
      </c>
      <c r="AC157" s="186">
        <v>0</v>
      </c>
      <c r="AD157" s="200">
        <f t="shared" si="14"/>
        <v>904000</v>
      </c>
      <c r="AE157" s="200">
        <f t="shared" si="15"/>
        <v>5321000</v>
      </c>
    </row>
    <row r="158" spans="1:32" ht="23.25" x14ac:dyDescent="0.5">
      <c r="A158" s="48"/>
      <c r="B158" s="81"/>
      <c r="C158" s="82" t="s">
        <v>283</v>
      </c>
      <c r="D158" s="83"/>
      <c r="E158" s="84"/>
      <c r="F158" s="260"/>
      <c r="G158" s="260"/>
      <c r="H158" s="260"/>
      <c r="I158" s="260"/>
      <c r="J158" s="260"/>
      <c r="K158" s="260"/>
      <c r="L158" s="260"/>
      <c r="M158" s="260"/>
      <c r="N158" s="186">
        <f t="shared" si="11"/>
        <v>0</v>
      </c>
      <c r="O158" s="260"/>
      <c r="P158" s="260"/>
      <c r="Q158" s="260"/>
      <c r="R158" s="260"/>
      <c r="S158" s="260"/>
      <c r="T158" s="186">
        <f t="shared" si="12"/>
        <v>0</v>
      </c>
      <c r="U158" s="260"/>
      <c r="V158" s="260"/>
      <c r="W158" s="260"/>
      <c r="X158" s="260"/>
      <c r="Y158" s="186">
        <f t="shared" si="13"/>
        <v>0</v>
      </c>
      <c r="Z158" s="260"/>
      <c r="AA158" s="260"/>
      <c r="AB158" s="200"/>
      <c r="AC158" s="200"/>
      <c r="AD158" s="200">
        <f t="shared" si="14"/>
        <v>0</v>
      </c>
      <c r="AE158" s="200">
        <f t="shared" si="15"/>
        <v>0</v>
      </c>
    </row>
    <row r="159" spans="1:32" ht="23.25" x14ac:dyDescent="0.45">
      <c r="A159" s="24" t="s">
        <v>284</v>
      </c>
      <c r="B159" s="71"/>
      <c r="C159" s="66"/>
      <c r="D159" s="66" t="s">
        <v>513</v>
      </c>
      <c r="E159" s="67"/>
      <c r="F159" s="186">
        <v>0</v>
      </c>
      <c r="G159" s="186">
        <v>0</v>
      </c>
      <c r="H159" s="186">
        <v>50000</v>
      </c>
      <c r="I159" s="186">
        <v>700000</v>
      </c>
      <c r="J159" s="186">
        <v>0</v>
      </c>
      <c r="K159" s="186">
        <v>0</v>
      </c>
      <c r="L159" s="186">
        <v>0</v>
      </c>
      <c r="M159" s="186">
        <v>0</v>
      </c>
      <c r="N159" s="186">
        <f t="shared" si="11"/>
        <v>750000</v>
      </c>
      <c r="O159" s="186">
        <v>0</v>
      </c>
      <c r="P159" s="186">
        <v>750000</v>
      </c>
      <c r="Q159" s="186">
        <v>0</v>
      </c>
      <c r="R159" s="186">
        <v>0</v>
      </c>
      <c r="S159" s="186"/>
      <c r="T159" s="186">
        <f t="shared" si="12"/>
        <v>750000</v>
      </c>
      <c r="U159" s="186">
        <v>0</v>
      </c>
      <c r="V159" s="186">
        <v>700000</v>
      </c>
      <c r="W159" s="186">
        <v>0</v>
      </c>
      <c r="X159" s="186">
        <v>0</v>
      </c>
      <c r="Y159" s="186">
        <f t="shared" si="13"/>
        <v>700000</v>
      </c>
      <c r="Z159" s="186">
        <v>0</v>
      </c>
      <c r="AA159" s="186">
        <v>600000</v>
      </c>
      <c r="AB159" s="200">
        <v>0</v>
      </c>
      <c r="AC159" s="200">
        <v>0</v>
      </c>
      <c r="AD159" s="200">
        <f t="shared" si="14"/>
        <v>600000</v>
      </c>
      <c r="AE159" s="200">
        <f t="shared" si="15"/>
        <v>2800000</v>
      </c>
    </row>
    <row r="160" spans="1:32" ht="23.25" x14ac:dyDescent="0.45">
      <c r="A160" s="97" t="s">
        <v>285</v>
      </c>
      <c r="B160" s="98"/>
      <c r="C160" s="99"/>
      <c r="D160" s="100" t="s">
        <v>286</v>
      </c>
      <c r="E160" s="101"/>
      <c r="F160" s="261">
        <v>0</v>
      </c>
      <c r="G160" s="261">
        <v>0</v>
      </c>
      <c r="H160" s="261">
        <v>0</v>
      </c>
      <c r="I160" s="261">
        <v>0</v>
      </c>
      <c r="J160" s="261">
        <v>0</v>
      </c>
      <c r="K160" s="261">
        <v>0</v>
      </c>
      <c r="L160" s="261">
        <v>0</v>
      </c>
      <c r="M160" s="261">
        <v>0</v>
      </c>
      <c r="N160" s="187">
        <f t="shared" si="11"/>
        <v>0</v>
      </c>
      <c r="O160" s="261"/>
      <c r="P160" s="261"/>
      <c r="Q160" s="261"/>
      <c r="R160" s="261"/>
      <c r="S160" s="261"/>
      <c r="T160" s="187">
        <f t="shared" si="12"/>
        <v>0</v>
      </c>
      <c r="U160" s="261"/>
      <c r="V160" s="261"/>
      <c r="W160" s="261"/>
      <c r="X160" s="261"/>
      <c r="Y160" s="187">
        <f t="shared" si="13"/>
        <v>0</v>
      </c>
      <c r="Z160" s="261"/>
      <c r="AA160" s="261"/>
      <c r="AB160" s="201"/>
      <c r="AC160" s="201"/>
      <c r="AD160" s="201">
        <f t="shared" si="14"/>
        <v>0</v>
      </c>
      <c r="AE160" s="201">
        <f t="shared" si="15"/>
        <v>0</v>
      </c>
    </row>
    <row r="161" spans="1:31" ht="23.25" x14ac:dyDescent="0.45">
      <c r="A161" s="24" t="s">
        <v>287</v>
      </c>
      <c r="B161" s="71"/>
      <c r="C161" s="66"/>
      <c r="D161" s="66" t="s">
        <v>514</v>
      </c>
      <c r="E161" s="67"/>
      <c r="F161" s="186">
        <v>0</v>
      </c>
      <c r="G161" s="186">
        <v>0</v>
      </c>
      <c r="H161" s="186">
        <v>0</v>
      </c>
      <c r="I161" s="186">
        <v>0</v>
      </c>
      <c r="J161" s="186">
        <v>0</v>
      </c>
      <c r="K161" s="186">
        <v>0</v>
      </c>
      <c r="L161" s="186">
        <v>0</v>
      </c>
      <c r="M161" s="186">
        <v>0</v>
      </c>
      <c r="N161" s="186">
        <f t="shared" si="11"/>
        <v>0</v>
      </c>
      <c r="O161" s="186">
        <v>0</v>
      </c>
      <c r="P161" s="186">
        <v>0</v>
      </c>
      <c r="Q161" s="186">
        <v>0</v>
      </c>
      <c r="R161" s="186">
        <v>0</v>
      </c>
      <c r="S161" s="186">
        <v>0</v>
      </c>
      <c r="T161" s="186">
        <f t="shared" si="12"/>
        <v>0</v>
      </c>
      <c r="U161" s="186">
        <v>0</v>
      </c>
      <c r="V161" s="186">
        <v>0</v>
      </c>
      <c r="W161" s="186">
        <v>0</v>
      </c>
      <c r="X161" s="186">
        <v>0</v>
      </c>
      <c r="Y161" s="186">
        <f t="shared" si="13"/>
        <v>0</v>
      </c>
      <c r="Z161" s="186">
        <v>0</v>
      </c>
      <c r="AA161" s="186">
        <v>0</v>
      </c>
      <c r="AB161" s="200">
        <v>0</v>
      </c>
      <c r="AC161" s="200">
        <v>0</v>
      </c>
      <c r="AD161" s="200">
        <f t="shared" si="14"/>
        <v>0</v>
      </c>
      <c r="AE161" s="200">
        <f t="shared" si="15"/>
        <v>0</v>
      </c>
    </row>
    <row r="162" spans="1:31" ht="23.25" x14ac:dyDescent="0.45">
      <c r="A162" s="24" t="s">
        <v>288</v>
      </c>
      <c r="B162" s="71"/>
      <c r="C162" s="66"/>
      <c r="D162" s="66" t="s">
        <v>289</v>
      </c>
      <c r="E162" s="67"/>
      <c r="F162" s="186">
        <v>0</v>
      </c>
      <c r="G162" s="186">
        <v>0</v>
      </c>
      <c r="H162" s="186">
        <v>0</v>
      </c>
      <c r="I162" s="186">
        <v>0</v>
      </c>
      <c r="J162" s="186">
        <v>120000</v>
      </c>
      <c r="K162" s="186">
        <v>0</v>
      </c>
      <c r="L162" s="186">
        <v>0</v>
      </c>
      <c r="M162" s="186">
        <v>0</v>
      </c>
      <c r="N162" s="186">
        <f t="shared" si="11"/>
        <v>120000</v>
      </c>
      <c r="O162" s="186">
        <v>50000</v>
      </c>
      <c r="P162" s="186">
        <v>0</v>
      </c>
      <c r="Q162" s="186">
        <v>0</v>
      </c>
      <c r="R162" s="186">
        <v>0</v>
      </c>
      <c r="S162" s="186">
        <v>0</v>
      </c>
      <c r="T162" s="186">
        <f t="shared" si="12"/>
        <v>50000</v>
      </c>
      <c r="U162" s="186">
        <v>50000</v>
      </c>
      <c r="V162" s="186">
        <v>0</v>
      </c>
      <c r="W162" s="186">
        <v>0</v>
      </c>
      <c r="X162" s="186">
        <v>0</v>
      </c>
      <c r="Y162" s="186">
        <f t="shared" si="13"/>
        <v>50000</v>
      </c>
      <c r="Z162" s="186">
        <v>50000</v>
      </c>
      <c r="AA162" s="186">
        <v>0</v>
      </c>
      <c r="AB162" s="200">
        <v>0</v>
      </c>
      <c r="AC162" s="200">
        <v>0</v>
      </c>
      <c r="AD162" s="200">
        <f t="shared" si="14"/>
        <v>50000</v>
      </c>
      <c r="AE162" s="200">
        <f t="shared" si="15"/>
        <v>270000</v>
      </c>
    </row>
    <row r="163" spans="1:31" ht="23.25" x14ac:dyDescent="0.45">
      <c r="A163" s="24" t="s">
        <v>290</v>
      </c>
      <c r="B163" s="71"/>
      <c r="C163" s="66"/>
      <c r="D163" s="66" t="s">
        <v>291</v>
      </c>
      <c r="E163" s="67"/>
      <c r="F163" s="186">
        <v>0</v>
      </c>
      <c r="G163" s="186">
        <v>0</v>
      </c>
      <c r="H163" s="186">
        <v>0</v>
      </c>
      <c r="I163" s="186">
        <v>0</v>
      </c>
      <c r="J163" s="186">
        <v>650000</v>
      </c>
      <c r="K163" s="186">
        <v>0</v>
      </c>
      <c r="L163" s="186">
        <v>0</v>
      </c>
      <c r="M163" s="186">
        <v>0</v>
      </c>
      <c r="N163" s="186">
        <f t="shared" si="11"/>
        <v>650000</v>
      </c>
      <c r="O163" s="186">
        <v>0</v>
      </c>
      <c r="P163" s="186">
        <v>400000</v>
      </c>
      <c r="Q163" s="186">
        <v>0</v>
      </c>
      <c r="R163" s="186">
        <v>0</v>
      </c>
      <c r="S163" s="186">
        <v>100000</v>
      </c>
      <c r="T163" s="186">
        <f t="shared" si="12"/>
        <v>500000</v>
      </c>
      <c r="U163" s="186">
        <v>0</v>
      </c>
      <c r="V163" s="186">
        <v>400000</v>
      </c>
      <c r="W163" s="186">
        <v>0</v>
      </c>
      <c r="X163" s="186">
        <v>0</v>
      </c>
      <c r="Y163" s="186">
        <f t="shared" si="13"/>
        <v>400000</v>
      </c>
      <c r="Z163" s="186">
        <v>0</v>
      </c>
      <c r="AA163" s="186">
        <v>300000</v>
      </c>
      <c r="AB163" s="200">
        <v>0</v>
      </c>
      <c r="AC163" s="200">
        <v>0</v>
      </c>
      <c r="AD163" s="200">
        <f t="shared" si="14"/>
        <v>300000</v>
      </c>
      <c r="AE163" s="200">
        <f t="shared" si="15"/>
        <v>1850000</v>
      </c>
    </row>
    <row r="164" spans="1:31" ht="23.25" x14ac:dyDescent="0.45">
      <c r="A164" s="24" t="s">
        <v>292</v>
      </c>
      <c r="B164" s="71"/>
      <c r="C164" s="66"/>
      <c r="D164" s="66" t="s">
        <v>602</v>
      </c>
      <c r="E164" s="67"/>
      <c r="F164" s="186">
        <v>50000</v>
      </c>
      <c r="G164" s="186">
        <v>0</v>
      </c>
      <c r="H164" s="186">
        <v>0</v>
      </c>
      <c r="I164" s="186">
        <v>0</v>
      </c>
      <c r="J164" s="186">
        <v>0</v>
      </c>
      <c r="K164" s="186">
        <v>0</v>
      </c>
      <c r="L164" s="186">
        <v>0</v>
      </c>
      <c r="M164" s="186">
        <v>0</v>
      </c>
      <c r="N164" s="186">
        <f t="shared" si="11"/>
        <v>50000</v>
      </c>
      <c r="O164" s="186">
        <v>35000</v>
      </c>
      <c r="P164" s="186">
        <v>0</v>
      </c>
      <c r="Q164" s="186">
        <v>0</v>
      </c>
      <c r="R164" s="186">
        <v>0</v>
      </c>
      <c r="S164" s="186">
        <v>0</v>
      </c>
      <c r="T164" s="186">
        <f t="shared" si="12"/>
        <v>35000</v>
      </c>
      <c r="U164" s="186">
        <v>35000</v>
      </c>
      <c r="V164" s="186">
        <v>0</v>
      </c>
      <c r="W164" s="186">
        <v>0</v>
      </c>
      <c r="X164" s="186">
        <v>0</v>
      </c>
      <c r="Y164" s="186">
        <f t="shared" si="13"/>
        <v>35000</v>
      </c>
      <c r="Z164" s="186">
        <v>20000</v>
      </c>
      <c r="AA164" s="186">
        <v>0</v>
      </c>
      <c r="AB164" s="200">
        <v>0</v>
      </c>
      <c r="AC164" s="200">
        <v>0</v>
      </c>
      <c r="AD164" s="200">
        <f t="shared" si="14"/>
        <v>20000</v>
      </c>
      <c r="AE164" s="200">
        <f t="shared" si="15"/>
        <v>140000</v>
      </c>
    </row>
    <row r="165" spans="1:31" ht="23.25" x14ac:dyDescent="0.45">
      <c r="A165" s="24" t="s">
        <v>293</v>
      </c>
      <c r="B165" s="71"/>
      <c r="C165" s="66"/>
      <c r="D165" s="66" t="s">
        <v>294</v>
      </c>
      <c r="E165" s="67"/>
      <c r="F165" s="186">
        <v>0</v>
      </c>
      <c r="G165" s="186">
        <v>0</v>
      </c>
      <c r="H165" s="186">
        <v>0</v>
      </c>
      <c r="I165" s="186">
        <v>0</v>
      </c>
      <c r="J165" s="186">
        <v>0</v>
      </c>
      <c r="K165" s="186">
        <v>0</v>
      </c>
      <c r="L165" s="186">
        <v>0</v>
      </c>
      <c r="M165" s="186">
        <v>0</v>
      </c>
      <c r="N165" s="186">
        <f t="shared" si="11"/>
        <v>0</v>
      </c>
      <c r="O165" s="186">
        <v>0</v>
      </c>
      <c r="P165" s="186">
        <v>0</v>
      </c>
      <c r="Q165" s="186">
        <v>0</v>
      </c>
      <c r="R165" s="186">
        <v>0</v>
      </c>
      <c r="S165" s="186">
        <v>0</v>
      </c>
      <c r="T165" s="186">
        <f t="shared" si="12"/>
        <v>0</v>
      </c>
      <c r="U165" s="186">
        <v>0</v>
      </c>
      <c r="V165" s="186">
        <v>0</v>
      </c>
      <c r="W165" s="186">
        <v>0</v>
      </c>
      <c r="X165" s="186">
        <v>0</v>
      </c>
      <c r="Y165" s="186">
        <f t="shared" si="13"/>
        <v>0</v>
      </c>
      <c r="Z165" s="186">
        <v>0</v>
      </c>
      <c r="AA165" s="186">
        <v>0</v>
      </c>
      <c r="AB165" s="200">
        <v>0</v>
      </c>
      <c r="AC165" s="200">
        <v>0</v>
      </c>
      <c r="AD165" s="200">
        <f t="shared" si="14"/>
        <v>0</v>
      </c>
      <c r="AE165" s="200">
        <f t="shared" si="15"/>
        <v>0</v>
      </c>
    </row>
    <row r="166" spans="1:31" ht="23.25" x14ac:dyDescent="0.45">
      <c r="A166" s="97" t="s">
        <v>489</v>
      </c>
      <c r="B166" s="98"/>
      <c r="C166" s="99"/>
      <c r="D166" s="99" t="s">
        <v>515</v>
      </c>
      <c r="E166" s="102"/>
      <c r="F166" s="187">
        <v>0</v>
      </c>
      <c r="G166" s="187">
        <v>0</v>
      </c>
      <c r="H166" s="187">
        <v>0</v>
      </c>
      <c r="I166" s="187">
        <v>0</v>
      </c>
      <c r="J166" s="187">
        <v>0</v>
      </c>
      <c r="K166" s="187">
        <v>0</v>
      </c>
      <c r="L166" s="187">
        <v>0</v>
      </c>
      <c r="M166" s="187">
        <v>0</v>
      </c>
      <c r="N166" s="187">
        <f t="shared" si="11"/>
        <v>0</v>
      </c>
      <c r="O166" s="187">
        <v>0</v>
      </c>
      <c r="P166" s="187">
        <v>0</v>
      </c>
      <c r="Q166" s="187">
        <v>0</v>
      </c>
      <c r="R166" s="187">
        <v>0</v>
      </c>
      <c r="S166" s="187">
        <v>0</v>
      </c>
      <c r="T166" s="187">
        <f t="shared" si="12"/>
        <v>0</v>
      </c>
      <c r="U166" s="187">
        <v>0</v>
      </c>
      <c r="V166" s="187">
        <v>0</v>
      </c>
      <c r="W166" s="187">
        <v>0</v>
      </c>
      <c r="X166" s="187">
        <v>0</v>
      </c>
      <c r="Y166" s="187">
        <f t="shared" si="13"/>
        <v>0</v>
      </c>
      <c r="Z166" s="187">
        <v>0</v>
      </c>
      <c r="AA166" s="187">
        <v>0</v>
      </c>
      <c r="AB166" s="201">
        <v>0</v>
      </c>
      <c r="AC166" s="201">
        <v>0</v>
      </c>
      <c r="AD166" s="201">
        <f t="shared" si="14"/>
        <v>0</v>
      </c>
      <c r="AE166" s="201">
        <f t="shared" si="15"/>
        <v>0</v>
      </c>
    </row>
    <row r="167" spans="1:31" ht="23.25" x14ac:dyDescent="0.45">
      <c r="A167" s="24" t="s">
        <v>505</v>
      </c>
      <c r="B167" s="71"/>
      <c r="C167" s="66"/>
      <c r="D167" s="66" t="s">
        <v>506</v>
      </c>
      <c r="E167" s="67"/>
      <c r="F167" s="186">
        <v>0</v>
      </c>
      <c r="G167" s="186">
        <v>2000</v>
      </c>
      <c r="H167" s="186">
        <v>5000</v>
      </c>
      <c r="I167" s="186">
        <v>40000</v>
      </c>
      <c r="J167" s="186">
        <v>15000</v>
      </c>
      <c r="K167" s="186">
        <v>0</v>
      </c>
      <c r="L167" s="186">
        <v>50000</v>
      </c>
      <c r="M167" s="186">
        <v>0</v>
      </c>
      <c r="N167" s="186">
        <f t="shared" si="11"/>
        <v>112000</v>
      </c>
      <c r="O167" s="186">
        <v>0</v>
      </c>
      <c r="P167" s="186">
        <v>20000</v>
      </c>
      <c r="Q167" s="186">
        <v>5000</v>
      </c>
      <c r="R167" s="186">
        <v>0</v>
      </c>
      <c r="S167" s="186">
        <v>10000</v>
      </c>
      <c r="T167" s="186">
        <f t="shared" si="12"/>
        <v>35000</v>
      </c>
      <c r="U167" s="186">
        <v>0</v>
      </c>
      <c r="V167" s="186">
        <v>20000</v>
      </c>
      <c r="W167" s="186">
        <v>10000</v>
      </c>
      <c r="X167" s="186">
        <v>0</v>
      </c>
      <c r="Y167" s="186">
        <f t="shared" si="13"/>
        <v>30000</v>
      </c>
      <c r="Z167" s="186">
        <v>0</v>
      </c>
      <c r="AA167" s="186">
        <v>20000</v>
      </c>
      <c r="AB167" s="200">
        <v>10000</v>
      </c>
      <c r="AC167" s="200">
        <v>0</v>
      </c>
      <c r="AD167" s="200">
        <f t="shared" si="14"/>
        <v>30000</v>
      </c>
      <c r="AE167" s="200">
        <f t="shared" si="15"/>
        <v>207000</v>
      </c>
    </row>
    <row r="168" spans="1:31" ht="23.25" x14ac:dyDescent="0.45">
      <c r="A168" s="24" t="s">
        <v>507</v>
      </c>
      <c r="B168" s="71"/>
      <c r="C168" s="66"/>
      <c r="D168" s="67" t="s">
        <v>508</v>
      </c>
      <c r="E168" s="67"/>
      <c r="F168" s="186">
        <v>60000</v>
      </c>
      <c r="G168" s="186">
        <v>0</v>
      </c>
      <c r="H168" s="186">
        <v>0</v>
      </c>
      <c r="I168" s="186">
        <v>0</v>
      </c>
      <c r="J168" s="186">
        <v>0</v>
      </c>
      <c r="K168" s="186">
        <v>0</v>
      </c>
      <c r="L168" s="186">
        <v>0</v>
      </c>
      <c r="M168" s="186">
        <v>0</v>
      </c>
      <c r="N168" s="186">
        <f t="shared" si="11"/>
        <v>60000</v>
      </c>
      <c r="O168" s="186">
        <v>40000</v>
      </c>
      <c r="P168" s="186">
        <v>0</v>
      </c>
      <c r="Q168" s="186">
        <v>0</v>
      </c>
      <c r="R168" s="186">
        <v>0</v>
      </c>
      <c r="S168" s="186">
        <v>15000</v>
      </c>
      <c r="T168" s="186">
        <f t="shared" si="12"/>
        <v>55000</v>
      </c>
      <c r="U168" s="186">
        <v>40000</v>
      </c>
      <c r="V168" s="186">
        <v>0</v>
      </c>
      <c r="W168" s="186">
        <v>0</v>
      </c>
      <c r="X168" s="186">
        <v>0</v>
      </c>
      <c r="Y168" s="186">
        <f t="shared" si="13"/>
        <v>40000</v>
      </c>
      <c r="Z168" s="186">
        <v>40000</v>
      </c>
      <c r="AA168" s="186">
        <v>0</v>
      </c>
      <c r="AB168" s="200">
        <v>0</v>
      </c>
      <c r="AC168" s="200">
        <v>0</v>
      </c>
      <c r="AD168" s="200">
        <f t="shared" si="14"/>
        <v>40000</v>
      </c>
      <c r="AE168" s="200">
        <f t="shared" si="15"/>
        <v>195000</v>
      </c>
    </row>
    <row r="169" spans="1:31" ht="23.25" x14ac:dyDescent="0.45">
      <c r="A169" s="24" t="s">
        <v>509</v>
      </c>
      <c r="B169" s="71"/>
      <c r="C169" s="66"/>
      <c r="D169" s="67" t="s">
        <v>510</v>
      </c>
      <c r="E169" s="67"/>
      <c r="F169" s="186">
        <v>0</v>
      </c>
      <c r="G169" s="186">
        <v>0</v>
      </c>
      <c r="H169" s="186">
        <v>0</v>
      </c>
      <c r="I169" s="186">
        <v>0</v>
      </c>
      <c r="J169" s="186">
        <v>0</v>
      </c>
      <c r="K169" s="186">
        <v>0</v>
      </c>
      <c r="L169" s="186">
        <v>0</v>
      </c>
      <c r="M169" s="186">
        <v>0</v>
      </c>
      <c r="N169" s="186">
        <f t="shared" si="11"/>
        <v>0</v>
      </c>
      <c r="O169" s="186">
        <v>0</v>
      </c>
      <c r="P169" s="186">
        <v>0</v>
      </c>
      <c r="Q169" s="186">
        <v>0</v>
      </c>
      <c r="R169" s="186">
        <v>0</v>
      </c>
      <c r="S169" s="186">
        <v>0</v>
      </c>
      <c r="T169" s="186">
        <f t="shared" si="12"/>
        <v>0</v>
      </c>
      <c r="U169" s="186">
        <v>0</v>
      </c>
      <c r="V169" s="186">
        <v>0</v>
      </c>
      <c r="W169" s="186">
        <v>0</v>
      </c>
      <c r="X169" s="186">
        <v>0</v>
      </c>
      <c r="Y169" s="186">
        <f t="shared" si="13"/>
        <v>0</v>
      </c>
      <c r="Z169" s="186">
        <v>0</v>
      </c>
      <c r="AA169" s="186">
        <v>0</v>
      </c>
      <c r="AB169" s="200">
        <v>0</v>
      </c>
      <c r="AC169" s="200">
        <v>0</v>
      </c>
      <c r="AD169" s="200">
        <f t="shared" si="14"/>
        <v>0</v>
      </c>
      <c r="AE169" s="200">
        <f t="shared" si="15"/>
        <v>0</v>
      </c>
    </row>
    <row r="170" spans="1:31" ht="23.25" x14ac:dyDescent="0.45">
      <c r="A170" s="24" t="s">
        <v>692</v>
      </c>
      <c r="B170" s="71"/>
      <c r="C170" s="66"/>
      <c r="D170" s="66" t="s">
        <v>693</v>
      </c>
      <c r="E170" s="67"/>
      <c r="F170" s="186">
        <v>0</v>
      </c>
      <c r="G170" s="186">
        <v>0</v>
      </c>
      <c r="H170" s="186">
        <v>0</v>
      </c>
      <c r="I170" s="186">
        <v>0</v>
      </c>
      <c r="J170" s="186">
        <v>0</v>
      </c>
      <c r="K170" s="186">
        <v>0</v>
      </c>
      <c r="L170" s="186">
        <v>0</v>
      </c>
      <c r="M170" s="186">
        <v>0</v>
      </c>
      <c r="N170" s="186">
        <f t="shared" si="11"/>
        <v>0</v>
      </c>
      <c r="O170" s="186">
        <v>0</v>
      </c>
      <c r="P170" s="186">
        <v>0</v>
      </c>
      <c r="Q170" s="186">
        <v>0</v>
      </c>
      <c r="R170" s="186">
        <v>0</v>
      </c>
      <c r="S170" s="186">
        <v>0</v>
      </c>
      <c r="T170" s="186">
        <f t="shared" si="12"/>
        <v>0</v>
      </c>
      <c r="U170" s="186">
        <v>0</v>
      </c>
      <c r="V170" s="186">
        <v>0</v>
      </c>
      <c r="W170" s="186">
        <v>0</v>
      </c>
      <c r="X170" s="186">
        <v>0</v>
      </c>
      <c r="Y170" s="186">
        <f t="shared" si="13"/>
        <v>0</v>
      </c>
      <c r="Z170" s="186">
        <v>0</v>
      </c>
      <c r="AA170" s="186">
        <v>0</v>
      </c>
      <c r="AB170" s="200">
        <v>0</v>
      </c>
      <c r="AC170" s="200">
        <v>0</v>
      </c>
      <c r="AD170" s="200">
        <f t="shared" si="14"/>
        <v>0</v>
      </c>
      <c r="AE170" s="200">
        <f t="shared" si="15"/>
        <v>0</v>
      </c>
    </row>
    <row r="171" spans="1:31" ht="23.25" x14ac:dyDescent="0.45">
      <c r="A171" s="97" t="s">
        <v>568</v>
      </c>
      <c r="B171" s="98"/>
      <c r="C171" s="99"/>
      <c r="D171" s="99" t="s">
        <v>569</v>
      </c>
      <c r="E171" s="102"/>
      <c r="F171" s="187">
        <v>0</v>
      </c>
      <c r="G171" s="187">
        <v>0</v>
      </c>
      <c r="H171" s="187">
        <v>0</v>
      </c>
      <c r="I171" s="187">
        <v>0</v>
      </c>
      <c r="J171" s="187">
        <v>0</v>
      </c>
      <c r="K171" s="187">
        <v>0</v>
      </c>
      <c r="L171" s="187">
        <v>0</v>
      </c>
      <c r="M171" s="187">
        <v>0</v>
      </c>
      <c r="N171" s="187">
        <f t="shared" si="11"/>
        <v>0</v>
      </c>
      <c r="O171" s="187">
        <v>0</v>
      </c>
      <c r="P171" s="187">
        <v>0</v>
      </c>
      <c r="Q171" s="187">
        <v>0</v>
      </c>
      <c r="R171" s="187">
        <v>0</v>
      </c>
      <c r="S171" s="187">
        <v>0</v>
      </c>
      <c r="T171" s="187">
        <f t="shared" si="12"/>
        <v>0</v>
      </c>
      <c r="U171" s="187">
        <v>0</v>
      </c>
      <c r="V171" s="187">
        <v>0</v>
      </c>
      <c r="W171" s="187">
        <v>0</v>
      </c>
      <c r="X171" s="187">
        <v>0</v>
      </c>
      <c r="Y171" s="187">
        <f t="shared" si="13"/>
        <v>0</v>
      </c>
      <c r="Z171" s="187">
        <v>0</v>
      </c>
      <c r="AA171" s="187">
        <v>0</v>
      </c>
      <c r="AB171" s="201">
        <v>0</v>
      </c>
      <c r="AC171" s="201">
        <v>0</v>
      </c>
      <c r="AD171" s="201">
        <f t="shared" si="14"/>
        <v>0</v>
      </c>
      <c r="AE171" s="201">
        <f t="shared" si="15"/>
        <v>0</v>
      </c>
    </row>
    <row r="172" spans="1:31" ht="23.25" x14ac:dyDescent="0.45">
      <c r="A172" s="97" t="s">
        <v>570</v>
      </c>
      <c r="B172" s="98"/>
      <c r="C172" s="99"/>
      <c r="D172" s="99" t="s">
        <v>571</v>
      </c>
      <c r="E172" s="102"/>
      <c r="F172" s="187"/>
      <c r="G172" s="187"/>
      <c r="H172" s="187"/>
      <c r="I172" s="187"/>
      <c r="J172" s="187"/>
      <c r="K172" s="187"/>
      <c r="L172" s="187"/>
      <c r="M172" s="187"/>
      <c r="N172" s="187">
        <f t="shared" si="11"/>
        <v>0</v>
      </c>
      <c r="O172" s="187"/>
      <c r="P172" s="187"/>
      <c r="Q172" s="187"/>
      <c r="R172" s="187"/>
      <c r="S172" s="187"/>
      <c r="T172" s="187">
        <f t="shared" si="12"/>
        <v>0</v>
      </c>
      <c r="U172" s="187"/>
      <c r="V172" s="187"/>
      <c r="W172" s="187"/>
      <c r="X172" s="187"/>
      <c r="Y172" s="187">
        <f t="shared" si="13"/>
        <v>0</v>
      </c>
      <c r="Z172" s="187"/>
      <c r="AA172" s="187"/>
      <c r="AB172" s="201"/>
      <c r="AC172" s="201"/>
      <c r="AD172" s="201">
        <f t="shared" si="14"/>
        <v>0</v>
      </c>
      <c r="AE172" s="201">
        <f t="shared" si="15"/>
        <v>0</v>
      </c>
    </row>
    <row r="173" spans="1:31" ht="23.25" x14ac:dyDescent="0.45">
      <c r="A173" s="24" t="s">
        <v>295</v>
      </c>
      <c r="B173" s="71"/>
      <c r="C173" s="66"/>
      <c r="D173" s="26" t="s">
        <v>296</v>
      </c>
      <c r="E173" s="67"/>
      <c r="F173" s="186">
        <v>10000</v>
      </c>
      <c r="G173" s="186">
        <v>3000</v>
      </c>
      <c r="H173" s="186">
        <v>0</v>
      </c>
      <c r="I173" s="186">
        <v>10000</v>
      </c>
      <c r="J173" s="186">
        <v>0</v>
      </c>
      <c r="K173" s="186">
        <v>0</v>
      </c>
      <c r="L173" s="186">
        <v>20000</v>
      </c>
      <c r="M173" s="186">
        <v>0</v>
      </c>
      <c r="N173" s="186">
        <f t="shared" si="11"/>
        <v>43000</v>
      </c>
      <c r="O173" s="186">
        <v>5000</v>
      </c>
      <c r="P173" s="186">
        <v>10000</v>
      </c>
      <c r="Q173" s="186">
        <v>3000</v>
      </c>
      <c r="R173" s="186">
        <v>0</v>
      </c>
      <c r="S173" s="186">
        <v>3000</v>
      </c>
      <c r="T173" s="186">
        <f t="shared" si="12"/>
        <v>21000</v>
      </c>
      <c r="U173" s="186">
        <v>50000</v>
      </c>
      <c r="V173" s="186">
        <v>0</v>
      </c>
      <c r="W173" s="186">
        <v>0</v>
      </c>
      <c r="X173" s="186">
        <v>0</v>
      </c>
      <c r="Y173" s="186">
        <f t="shared" si="13"/>
        <v>50000</v>
      </c>
      <c r="Z173" s="186">
        <v>5000</v>
      </c>
      <c r="AA173" s="186">
        <v>0</v>
      </c>
      <c r="AB173" s="200">
        <v>0</v>
      </c>
      <c r="AC173" s="200">
        <v>0</v>
      </c>
      <c r="AD173" s="200">
        <f t="shared" si="14"/>
        <v>5000</v>
      </c>
      <c r="AE173" s="200">
        <f t="shared" si="15"/>
        <v>119000</v>
      </c>
    </row>
    <row r="174" spans="1:31" ht="23.25" x14ac:dyDescent="0.5">
      <c r="A174" s="24"/>
      <c r="B174" s="71"/>
      <c r="C174" s="62" t="s">
        <v>297</v>
      </c>
      <c r="D174" s="66"/>
      <c r="E174" s="67"/>
      <c r="F174" s="186"/>
      <c r="G174" s="186"/>
      <c r="H174" s="186"/>
      <c r="I174" s="186"/>
      <c r="J174" s="186"/>
      <c r="K174" s="186"/>
      <c r="L174" s="186"/>
      <c r="M174" s="186"/>
      <c r="N174" s="186">
        <f t="shared" si="11"/>
        <v>0</v>
      </c>
      <c r="O174" s="186"/>
      <c r="P174" s="186"/>
      <c r="Q174" s="186"/>
      <c r="R174" s="186"/>
      <c r="S174" s="186"/>
      <c r="T174" s="186">
        <f t="shared" si="12"/>
        <v>0</v>
      </c>
      <c r="U174" s="186"/>
      <c r="V174" s="186"/>
      <c r="W174" s="186"/>
      <c r="X174" s="186"/>
      <c r="Y174" s="186">
        <f t="shared" si="13"/>
        <v>0</v>
      </c>
      <c r="Z174" s="186"/>
      <c r="AA174" s="186"/>
      <c r="AB174" s="200"/>
      <c r="AC174" s="200"/>
      <c r="AD174" s="200">
        <f t="shared" si="14"/>
        <v>0</v>
      </c>
      <c r="AE174" s="200">
        <f t="shared" si="15"/>
        <v>0</v>
      </c>
    </row>
    <row r="175" spans="1:31" ht="23.25" x14ac:dyDescent="0.45">
      <c r="A175" s="97" t="s">
        <v>298</v>
      </c>
      <c r="B175" s="98"/>
      <c r="C175" s="99"/>
      <c r="D175" s="99" t="s">
        <v>299</v>
      </c>
      <c r="E175" s="102"/>
      <c r="F175" s="187"/>
      <c r="G175" s="187"/>
      <c r="H175" s="187"/>
      <c r="I175" s="187"/>
      <c r="J175" s="187"/>
      <c r="K175" s="187"/>
      <c r="L175" s="187"/>
      <c r="M175" s="187"/>
      <c r="N175" s="187">
        <f t="shared" si="11"/>
        <v>0</v>
      </c>
      <c r="O175" s="187"/>
      <c r="P175" s="187"/>
      <c r="Q175" s="187"/>
      <c r="R175" s="187"/>
      <c r="S175" s="187"/>
      <c r="T175" s="187">
        <f t="shared" si="12"/>
        <v>0</v>
      </c>
      <c r="U175" s="187"/>
      <c r="V175" s="187"/>
      <c r="W175" s="187"/>
      <c r="X175" s="187"/>
      <c r="Y175" s="187">
        <f t="shared" si="13"/>
        <v>0</v>
      </c>
      <c r="Z175" s="187"/>
      <c r="AA175" s="187"/>
      <c r="AB175" s="201"/>
      <c r="AC175" s="201"/>
      <c r="AD175" s="201">
        <f t="shared" si="14"/>
        <v>0</v>
      </c>
      <c r="AE175" s="201">
        <f t="shared" si="15"/>
        <v>0</v>
      </c>
    </row>
    <row r="176" spans="1:31" ht="23.25" x14ac:dyDescent="0.45">
      <c r="A176" s="107" t="s">
        <v>300</v>
      </c>
      <c r="B176" s="108"/>
      <c r="C176" s="109"/>
      <c r="D176" s="109" t="s">
        <v>301</v>
      </c>
      <c r="E176" s="110"/>
      <c r="F176" s="262"/>
      <c r="G176" s="262"/>
      <c r="H176" s="262"/>
      <c r="I176" s="262"/>
      <c r="J176" s="262"/>
      <c r="K176" s="262"/>
      <c r="L176" s="262"/>
      <c r="M176" s="262"/>
      <c r="N176" s="187">
        <f t="shared" si="11"/>
        <v>0</v>
      </c>
      <c r="O176" s="262"/>
      <c r="P176" s="262"/>
      <c r="Q176" s="262"/>
      <c r="R176" s="262"/>
      <c r="S176" s="262"/>
      <c r="T176" s="187">
        <f t="shared" si="12"/>
        <v>0</v>
      </c>
      <c r="U176" s="262"/>
      <c r="V176" s="262"/>
      <c r="W176" s="262"/>
      <c r="X176" s="262"/>
      <c r="Y176" s="187">
        <f t="shared" si="13"/>
        <v>0</v>
      </c>
      <c r="Z176" s="262"/>
      <c r="AA176" s="262"/>
      <c r="AB176" s="201"/>
      <c r="AC176" s="201"/>
      <c r="AD176" s="201">
        <f t="shared" si="14"/>
        <v>0</v>
      </c>
      <c r="AE176" s="201">
        <f t="shared" si="15"/>
        <v>0</v>
      </c>
    </row>
    <row r="177" spans="1:31" ht="23.25" x14ac:dyDescent="0.45">
      <c r="A177" s="24" t="s">
        <v>302</v>
      </c>
      <c r="B177" s="71"/>
      <c r="C177" s="66"/>
      <c r="D177" s="66" t="s">
        <v>303</v>
      </c>
      <c r="E177" s="67"/>
      <c r="F177" s="186">
        <v>5967000</v>
      </c>
      <c r="G177" s="186"/>
      <c r="H177" s="186"/>
      <c r="I177" s="186"/>
      <c r="J177" s="186"/>
      <c r="K177" s="186"/>
      <c r="L177" s="186"/>
      <c r="M177" s="186"/>
      <c r="N177" s="186">
        <f t="shared" si="11"/>
        <v>5967000</v>
      </c>
      <c r="O177" s="186">
        <v>3923000</v>
      </c>
      <c r="P177" s="186"/>
      <c r="Q177" s="186"/>
      <c r="R177" s="186"/>
      <c r="S177" s="186"/>
      <c r="T177" s="186">
        <f t="shared" si="12"/>
        <v>3923000</v>
      </c>
      <c r="U177" s="186">
        <v>2255000</v>
      </c>
      <c r="V177" s="186"/>
      <c r="W177" s="186"/>
      <c r="X177" s="186"/>
      <c r="Y177" s="186">
        <f t="shared" si="13"/>
        <v>2255000</v>
      </c>
      <c r="Z177" s="186">
        <v>3861000</v>
      </c>
      <c r="AA177" s="186"/>
      <c r="AB177" s="200"/>
      <c r="AC177" s="200"/>
      <c r="AD177" s="200">
        <f t="shared" si="14"/>
        <v>3861000</v>
      </c>
      <c r="AE177" s="200">
        <f t="shared" si="15"/>
        <v>16006000</v>
      </c>
    </row>
    <row r="178" spans="1:31" ht="23.25" x14ac:dyDescent="0.45">
      <c r="A178" s="103" t="s">
        <v>304</v>
      </c>
      <c r="B178" s="104"/>
      <c r="C178" s="105"/>
      <c r="D178" s="105" t="s">
        <v>305</v>
      </c>
      <c r="E178" s="106"/>
      <c r="F178" s="259"/>
      <c r="G178" s="259"/>
      <c r="H178" s="259"/>
      <c r="I178" s="259"/>
      <c r="J178" s="259"/>
      <c r="K178" s="259"/>
      <c r="L178" s="259"/>
      <c r="M178" s="259"/>
      <c r="N178" s="187">
        <f t="shared" si="11"/>
        <v>0</v>
      </c>
      <c r="O178" s="259"/>
      <c r="P178" s="259"/>
      <c r="Q178" s="259"/>
      <c r="R178" s="259"/>
      <c r="S178" s="259"/>
      <c r="T178" s="187">
        <f t="shared" si="12"/>
        <v>0</v>
      </c>
      <c r="U178" s="259"/>
      <c r="V178" s="259"/>
      <c r="W178" s="259"/>
      <c r="X178" s="259"/>
      <c r="Y178" s="187">
        <f t="shared" si="13"/>
        <v>0</v>
      </c>
      <c r="Z178" s="259"/>
      <c r="AA178" s="259"/>
      <c r="AB178" s="201"/>
      <c r="AC178" s="201"/>
      <c r="AD178" s="201">
        <f t="shared" si="14"/>
        <v>0</v>
      </c>
      <c r="AE178" s="201">
        <f t="shared" si="15"/>
        <v>0</v>
      </c>
    </row>
    <row r="179" spans="1:31" ht="23.25" x14ac:dyDescent="0.45">
      <c r="A179" s="103" t="s">
        <v>490</v>
      </c>
      <c r="B179" s="104"/>
      <c r="C179" s="105"/>
      <c r="D179" s="105" t="s">
        <v>491</v>
      </c>
      <c r="E179" s="106"/>
      <c r="F179" s="259"/>
      <c r="G179" s="259"/>
      <c r="H179" s="259"/>
      <c r="I179" s="259"/>
      <c r="J179" s="259"/>
      <c r="K179" s="259"/>
      <c r="L179" s="259"/>
      <c r="M179" s="259"/>
      <c r="N179" s="187">
        <f t="shared" si="11"/>
        <v>0</v>
      </c>
      <c r="O179" s="259"/>
      <c r="P179" s="259"/>
      <c r="Q179" s="259"/>
      <c r="R179" s="259"/>
      <c r="S179" s="259"/>
      <c r="T179" s="187">
        <f t="shared" si="12"/>
        <v>0</v>
      </c>
      <c r="U179" s="259"/>
      <c r="V179" s="259"/>
      <c r="W179" s="259"/>
      <c r="X179" s="259"/>
      <c r="Y179" s="187">
        <f t="shared" si="13"/>
        <v>0</v>
      </c>
      <c r="Z179" s="259"/>
      <c r="AA179" s="259"/>
      <c r="AB179" s="201"/>
      <c r="AC179" s="201"/>
      <c r="AD179" s="201">
        <f t="shared" si="14"/>
        <v>0</v>
      </c>
      <c r="AE179" s="201">
        <f t="shared" si="15"/>
        <v>0</v>
      </c>
    </row>
    <row r="180" spans="1:31" ht="23.25" x14ac:dyDescent="0.45">
      <c r="A180" s="103" t="s">
        <v>615</v>
      </c>
      <c r="B180" s="104"/>
      <c r="C180" s="105"/>
      <c r="D180" s="105" t="s">
        <v>614</v>
      </c>
      <c r="E180" s="106"/>
      <c r="F180" s="259"/>
      <c r="G180" s="259"/>
      <c r="H180" s="259"/>
      <c r="I180" s="259"/>
      <c r="J180" s="259"/>
      <c r="K180" s="259"/>
      <c r="L180" s="259"/>
      <c r="M180" s="259"/>
      <c r="N180" s="187">
        <f t="shared" si="11"/>
        <v>0</v>
      </c>
      <c r="O180" s="259"/>
      <c r="P180" s="259"/>
      <c r="Q180" s="259"/>
      <c r="R180" s="259"/>
      <c r="S180" s="259"/>
      <c r="T180" s="187">
        <f t="shared" si="12"/>
        <v>0</v>
      </c>
      <c r="U180" s="259"/>
      <c r="V180" s="259"/>
      <c r="W180" s="259"/>
      <c r="X180" s="259"/>
      <c r="Y180" s="187">
        <f t="shared" si="13"/>
        <v>0</v>
      </c>
      <c r="Z180" s="259"/>
      <c r="AA180" s="259"/>
      <c r="AB180" s="201"/>
      <c r="AC180" s="201"/>
      <c r="AD180" s="201">
        <f t="shared" si="14"/>
        <v>0</v>
      </c>
      <c r="AE180" s="201">
        <f t="shared" si="15"/>
        <v>0</v>
      </c>
    </row>
    <row r="181" spans="1:31" ht="23.25" x14ac:dyDescent="0.5">
      <c r="A181" s="24"/>
      <c r="B181" s="65" t="s">
        <v>306</v>
      </c>
      <c r="C181" s="66"/>
      <c r="D181" s="66"/>
      <c r="E181" s="67"/>
      <c r="F181" s="186"/>
      <c r="G181" s="186"/>
      <c r="H181" s="186"/>
      <c r="I181" s="186"/>
      <c r="J181" s="186"/>
      <c r="K181" s="186"/>
      <c r="L181" s="186"/>
      <c r="M181" s="186"/>
      <c r="N181" s="186">
        <f t="shared" si="11"/>
        <v>0</v>
      </c>
      <c r="O181" s="186"/>
      <c r="P181" s="186"/>
      <c r="Q181" s="186"/>
      <c r="R181" s="186"/>
      <c r="S181" s="186"/>
      <c r="T181" s="186">
        <f t="shared" si="12"/>
        <v>0</v>
      </c>
      <c r="U181" s="186"/>
      <c r="V181" s="186"/>
      <c r="W181" s="186"/>
      <c r="X181" s="186"/>
      <c r="Y181" s="186">
        <f t="shared" si="13"/>
        <v>0</v>
      </c>
      <c r="Z181" s="186"/>
      <c r="AA181" s="186"/>
      <c r="AB181" s="200"/>
      <c r="AC181" s="200"/>
      <c r="AD181" s="200">
        <f t="shared" si="14"/>
        <v>0</v>
      </c>
      <c r="AE181" s="200">
        <f t="shared" si="15"/>
        <v>0</v>
      </c>
    </row>
    <row r="182" spans="1:31" ht="23.25" x14ac:dyDescent="0.5">
      <c r="A182" s="24"/>
      <c r="B182" s="71"/>
      <c r="C182" s="62" t="s">
        <v>307</v>
      </c>
      <c r="D182" s="66"/>
      <c r="E182" s="67"/>
      <c r="F182" s="186"/>
      <c r="G182" s="186"/>
      <c r="H182" s="186"/>
      <c r="I182" s="186"/>
      <c r="J182" s="186"/>
      <c r="K182" s="186"/>
      <c r="L182" s="186"/>
      <c r="M182" s="186"/>
      <c r="N182" s="186">
        <f t="shared" si="11"/>
        <v>0</v>
      </c>
      <c r="O182" s="186"/>
      <c r="P182" s="186"/>
      <c r="Q182" s="186"/>
      <c r="R182" s="186"/>
      <c r="S182" s="186"/>
      <c r="T182" s="186">
        <f t="shared" si="12"/>
        <v>0</v>
      </c>
      <c r="U182" s="186"/>
      <c r="V182" s="186"/>
      <c r="W182" s="186"/>
      <c r="X182" s="186"/>
      <c r="Y182" s="186">
        <f t="shared" si="13"/>
        <v>0</v>
      </c>
      <c r="Z182" s="186"/>
      <c r="AA182" s="186"/>
      <c r="AB182" s="200"/>
      <c r="AC182" s="200"/>
      <c r="AD182" s="200">
        <f t="shared" si="14"/>
        <v>0</v>
      </c>
      <c r="AE182" s="200">
        <f t="shared" si="15"/>
        <v>0</v>
      </c>
    </row>
    <row r="183" spans="1:31" ht="23.25" x14ac:dyDescent="0.45">
      <c r="A183" s="24" t="s">
        <v>308</v>
      </c>
      <c r="B183" s="71"/>
      <c r="C183" s="66"/>
      <c r="D183" s="66" t="s">
        <v>309</v>
      </c>
      <c r="E183" s="67"/>
      <c r="F183" s="186">
        <v>0</v>
      </c>
      <c r="G183" s="186">
        <v>0</v>
      </c>
      <c r="H183" s="186">
        <v>0</v>
      </c>
      <c r="I183" s="186">
        <v>0</v>
      </c>
      <c r="J183" s="186">
        <v>0</v>
      </c>
      <c r="K183" s="186">
        <v>0</v>
      </c>
      <c r="L183" s="186">
        <v>0</v>
      </c>
      <c r="M183" s="186">
        <v>0</v>
      </c>
      <c r="N183" s="186">
        <f t="shared" si="11"/>
        <v>0</v>
      </c>
      <c r="O183" s="186">
        <v>0</v>
      </c>
      <c r="P183" s="186">
        <v>0</v>
      </c>
      <c r="Q183" s="186">
        <v>0</v>
      </c>
      <c r="R183" s="186">
        <v>0</v>
      </c>
      <c r="S183" s="186">
        <v>0</v>
      </c>
      <c r="T183" s="186">
        <f t="shared" si="12"/>
        <v>0</v>
      </c>
      <c r="U183" s="186">
        <v>0</v>
      </c>
      <c r="V183" s="186">
        <v>0</v>
      </c>
      <c r="W183" s="186">
        <v>0</v>
      </c>
      <c r="X183" s="186">
        <v>0</v>
      </c>
      <c r="Y183" s="186">
        <f t="shared" si="13"/>
        <v>0</v>
      </c>
      <c r="Z183" s="186">
        <v>0</v>
      </c>
      <c r="AA183" s="186">
        <v>0</v>
      </c>
      <c r="AB183" s="200">
        <v>0</v>
      </c>
      <c r="AC183" s="200">
        <v>0</v>
      </c>
      <c r="AD183" s="200">
        <f t="shared" si="14"/>
        <v>0</v>
      </c>
      <c r="AE183" s="200">
        <f t="shared" si="15"/>
        <v>0</v>
      </c>
    </row>
    <row r="184" spans="1:31" ht="23.25" x14ac:dyDescent="0.45">
      <c r="A184" s="24" t="s">
        <v>310</v>
      </c>
      <c r="B184" s="71"/>
      <c r="C184" s="66"/>
      <c r="D184" s="66" t="s">
        <v>311</v>
      </c>
      <c r="E184" s="67"/>
      <c r="F184" s="186">
        <v>0</v>
      </c>
      <c r="G184" s="186">
        <v>0</v>
      </c>
      <c r="H184" s="186">
        <v>0</v>
      </c>
      <c r="I184" s="186">
        <v>0</v>
      </c>
      <c r="J184" s="186">
        <v>0</v>
      </c>
      <c r="K184" s="186">
        <v>0</v>
      </c>
      <c r="L184" s="186">
        <v>0</v>
      </c>
      <c r="M184" s="186">
        <v>0</v>
      </c>
      <c r="N184" s="186">
        <f t="shared" si="11"/>
        <v>0</v>
      </c>
      <c r="O184" s="186">
        <v>0</v>
      </c>
      <c r="P184" s="186">
        <v>0</v>
      </c>
      <c r="Q184" s="186">
        <v>0</v>
      </c>
      <c r="R184" s="186">
        <v>0</v>
      </c>
      <c r="S184" s="186">
        <v>0</v>
      </c>
      <c r="T184" s="186">
        <f t="shared" si="12"/>
        <v>0</v>
      </c>
      <c r="U184" s="186">
        <v>0</v>
      </c>
      <c r="V184" s="186">
        <v>0</v>
      </c>
      <c r="W184" s="186">
        <v>0</v>
      </c>
      <c r="X184" s="186">
        <v>0</v>
      </c>
      <c r="Y184" s="186">
        <f t="shared" si="13"/>
        <v>0</v>
      </c>
      <c r="Z184" s="186">
        <v>0</v>
      </c>
      <c r="AA184" s="186">
        <v>0</v>
      </c>
      <c r="AB184" s="200">
        <v>0</v>
      </c>
      <c r="AC184" s="200">
        <v>0</v>
      </c>
      <c r="AD184" s="200">
        <f t="shared" si="14"/>
        <v>0</v>
      </c>
      <c r="AE184" s="200">
        <f t="shared" si="15"/>
        <v>0</v>
      </c>
    </row>
    <row r="185" spans="1:31" ht="23.25" x14ac:dyDescent="0.5">
      <c r="A185" s="24"/>
      <c r="B185" s="71"/>
      <c r="C185" s="62" t="s">
        <v>312</v>
      </c>
      <c r="D185" s="66"/>
      <c r="E185" s="67"/>
      <c r="F185" s="186"/>
      <c r="G185" s="186"/>
      <c r="H185" s="186"/>
      <c r="I185" s="186"/>
      <c r="J185" s="186"/>
      <c r="K185" s="186"/>
      <c r="L185" s="186"/>
      <c r="M185" s="186"/>
      <c r="N185" s="186">
        <f t="shared" si="11"/>
        <v>0</v>
      </c>
      <c r="O185" s="186"/>
      <c r="P185" s="186"/>
      <c r="Q185" s="186"/>
      <c r="R185" s="186"/>
      <c r="S185" s="186"/>
      <c r="T185" s="186">
        <f t="shared" si="12"/>
        <v>0</v>
      </c>
      <c r="U185" s="186"/>
      <c r="V185" s="186"/>
      <c r="W185" s="186"/>
      <c r="X185" s="186"/>
      <c r="Y185" s="186">
        <f t="shared" si="13"/>
        <v>0</v>
      </c>
      <c r="Z185" s="186"/>
      <c r="AA185" s="186"/>
      <c r="AB185" s="200"/>
      <c r="AC185" s="200"/>
      <c r="AD185" s="200">
        <f t="shared" si="14"/>
        <v>0</v>
      </c>
      <c r="AE185" s="200">
        <f t="shared" si="15"/>
        <v>0</v>
      </c>
    </row>
    <row r="186" spans="1:31" ht="23.25" x14ac:dyDescent="0.45">
      <c r="A186" s="97" t="s">
        <v>313</v>
      </c>
      <c r="B186" s="98"/>
      <c r="C186" s="99"/>
      <c r="D186" s="99" t="s">
        <v>314</v>
      </c>
      <c r="E186" s="102"/>
      <c r="F186" s="187"/>
      <c r="G186" s="187"/>
      <c r="H186" s="187"/>
      <c r="I186" s="187"/>
      <c r="J186" s="187"/>
      <c r="K186" s="187"/>
      <c r="L186" s="187"/>
      <c r="M186" s="187"/>
      <c r="N186" s="187">
        <f t="shared" si="11"/>
        <v>0</v>
      </c>
      <c r="O186" s="187"/>
      <c r="P186" s="187"/>
      <c r="Q186" s="187"/>
      <c r="R186" s="187"/>
      <c r="S186" s="187"/>
      <c r="T186" s="187">
        <f t="shared" si="12"/>
        <v>0</v>
      </c>
      <c r="U186" s="187"/>
      <c r="V186" s="187"/>
      <c r="W186" s="187"/>
      <c r="X186" s="187"/>
      <c r="Y186" s="187">
        <f t="shared" si="13"/>
        <v>0</v>
      </c>
      <c r="Z186" s="187">
        <v>0</v>
      </c>
      <c r="AA186" s="187">
        <v>0</v>
      </c>
      <c r="AB186" s="201">
        <v>0</v>
      </c>
      <c r="AC186" s="201">
        <v>0</v>
      </c>
      <c r="AD186" s="201">
        <f t="shared" si="14"/>
        <v>0</v>
      </c>
      <c r="AE186" s="201">
        <f t="shared" si="15"/>
        <v>0</v>
      </c>
    </row>
    <row r="187" spans="1:31" ht="23.25" x14ac:dyDescent="0.45">
      <c r="A187" s="24" t="s">
        <v>315</v>
      </c>
      <c r="B187" s="71"/>
      <c r="C187" s="66"/>
      <c r="D187" s="66" t="s">
        <v>316</v>
      </c>
      <c r="E187" s="67"/>
      <c r="F187" s="186">
        <v>0</v>
      </c>
      <c r="G187" s="186">
        <v>0</v>
      </c>
      <c r="H187" s="186">
        <v>0</v>
      </c>
      <c r="I187" s="186">
        <v>0</v>
      </c>
      <c r="J187" s="186">
        <v>0</v>
      </c>
      <c r="K187" s="186">
        <v>0</v>
      </c>
      <c r="L187" s="186">
        <v>0</v>
      </c>
      <c r="M187" s="186">
        <v>0</v>
      </c>
      <c r="N187" s="186">
        <f t="shared" si="11"/>
        <v>0</v>
      </c>
      <c r="O187" s="186">
        <v>0</v>
      </c>
      <c r="P187" s="186">
        <v>0</v>
      </c>
      <c r="Q187" s="186">
        <v>0</v>
      </c>
      <c r="R187" s="186">
        <v>0</v>
      </c>
      <c r="S187" s="186">
        <v>0</v>
      </c>
      <c r="T187" s="186">
        <f t="shared" si="12"/>
        <v>0</v>
      </c>
      <c r="U187" s="186">
        <v>0</v>
      </c>
      <c r="V187" s="186">
        <v>0</v>
      </c>
      <c r="W187" s="186">
        <v>0</v>
      </c>
      <c r="X187" s="186">
        <v>0</v>
      </c>
      <c r="Y187" s="186">
        <f t="shared" si="13"/>
        <v>0</v>
      </c>
      <c r="Z187" s="186">
        <v>0</v>
      </c>
      <c r="AA187" s="186">
        <v>0</v>
      </c>
      <c r="AB187" s="200">
        <v>0</v>
      </c>
      <c r="AC187" s="200">
        <v>0</v>
      </c>
      <c r="AD187" s="200">
        <f t="shared" si="14"/>
        <v>0</v>
      </c>
      <c r="AE187" s="200">
        <f t="shared" si="15"/>
        <v>0</v>
      </c>
    </row>
    <row r="188" spans="1:31" ht="23.25" x14ac:dyDescent="0.45">
      <c r="A188" s="24" t="s">
        <v>317</v>
      </c>
      <c r="B188" s="71"/>
      <c r="C188" s="66"/>
      <c r="D188" s="66" t="s">
        <v>318</v>
      </c>
      <c r="E188" s="67"/>
      <c r="F188" s="186">
        <v>0</v>
      </c>
      <c r="G188" s="186">
        <v>0</v>
      </c>
      <c r="H188" s="186">
        <v>0</v>
      </c>
      <c r="I188" s="186">
        <v>0</v>
      </c>
      <c r="J188" s="186">
        <v>0</v>
      </c>
      <c r="K188" s="186">
        <v>0</v>
      </c>
      <c r="L188" s="186">
        <v>0</v>
      </c>
      <c r="M188" s="186">
        <v>0</v>
      </c>
      <c r="N188" s="186">
        <f t="shared" si="11"/>
        <v>0</v>
      </c>
      <c r="O188" s="186">
        <v>0</v>
      </c>
      <c r="P188" s="186">
        <v>0</v>
      </c>
      <c r="Q188" s="186">
        <v>0</v>
      </c>
      <c r="R188" s="186">
        <v>0</v>
      </c>
      <c r="S188" s="186">
        <v>0</v>
      </c>
      <c r="T188" s="186">
        <f t="shared" si="12"/>
        <v>0</v>
      </c>
      <c r="U188" s="186">
        <v>0</v>
      </c>
      <c r="V188" s="186">
        <v>0</v>
      </c>
      <c r="W188" s="186">
        <v>0</v>
      </c>
      <c r="X188" s="186">
        <v>0</v>
      </c>
      <c r="Y188" s="186">
        <f t="shared" si="13"/>
        <v>0</v>
      </c>
      <c r="Z188" s="186">
        <v>0</v>
      </c>
      <c r="AA188" s="186">
        <v>0</v>
      </c>
      <c r="AB188" s="200">
        <v>0</v>
      </c>
      <c r="AC188" s="200">
        <v>0</v>
      </c>
      <c r="AD188" s="200">
        <f t="shared" si="14"/>
        <v>0</v>
      </c>
      <c r="AE188" s="200">
        <f t="shared" si="15"/>
        <v>0</v>
      </c>
    </row>
    <row r="189" spans="1:31" ht="23.25" x14ac:dyDescent="0.45">
      <c r="A189" s="24" t="s">
        <v>319</v>
      </c>
      <c r="B189" s="71"/>
      <c r="C189" s="66"/>
      <c r="D189" s="66" t="s">
        <v>623</v>
      </c>
      <c r="E189" s="67"/>
      <c r="F189" s="186">
        <v>0</v>
      </c>
      <c r="G189" s="186">
        <v>0</v>
      </c>
      <c r="H189" s="186">
        <v>0</v>
      </c>
      <c r="I189" s="186">
        <v>0</v>
      </c>
      <c r="J189" s="186">
        <v>0</v>
      </c>
      <c r="K189" s="186">
        <v>0</v>
      </c>
      <c r="L189" s="186">
        <v>0</v>
      </c>
      <c r="M189" s="186">
        <v>0</v>
      </c>
      <c r="N189" s="186">
        <f t="shared" si="11"/>
        <v>0</v>
      </c>
      <c r="O189" s="186">
        <v>0</v>
      </c>
      <c r="P189" s="186">
        <v>0</v>
      </c>
      <c r="Q189" s="186">
        <v>0</v>
      </c>
      <c r="R189" s="186">
        <v>0</v>
      </c>
      <c r="S189" s="186">
        <v>0</v>
      </c>
      <c r="T189" s="186">
        <f t="shared" si="12"/>
        <v>0</v>
      </c>
      <c r="U189" s="186">
        <v>0</v>
      </c>
      <c r="V189" s="186">
        <v>0</v>
      </c>
      <c r="W189" s="186">
        <v>0</v>
      </c>
      <c r="X189" s="186">
        <v>0</v>
      </c>
      <c r="Y189" s="186">
        <f t="shared" si="13"/>
        <v>0</v>
      </c>
      <c r="Z189" s="186">
        <v>0</v>
      </c>
      <c r="AA189" s="186">
        <v>0</v>
      </c>
      <c r="AB189" s="200">
        <v>0</v>
      </c>
      <c r="AC189" s="200">
        <v>0</v>
      </c>
      <c r="AD189" s="200">
        <f t="shared" si="14"/>
        <v>0</v>
      </c>
      <c r="AE189" s="200">
        <f t="shared" si="15"/>
        <v>0</v>
      </c>
    </row>
    <row r="190" spans="1:31" ht="23.25" x14ac:dyDescent="0.45">
      <c r="A190" s="24" t="s">
        <v>320</v>
      </c>
      <c r="B190" s="71"/>
      <c r="C190" s="66"/>
      <c r="D190" s="66" t="s">
        <v>321</v>
      </c>
      <c r="E190" s="67"/>
      <c r="F190" s="186">
        <v>0</v>
      </c>
      <c r="G190" s="186">
        <v>0</v>
      </c>
      <c r="H190" s="186">
        <v>0</v>
      </c>
      <c r="I190" s="186">
        <v>0</v>
      </c>
      <c r="J190" s="186">
        <v>0</v>
      </c>
      <c r="K190" s="186">
        <v>0</v>
      </c>
      <c r="L190" s="186">
        <v>0</v>
      </c>
      <c r="M190" s="186">
        <v>0</v>
      </c>
      <c r="N190" s="186">
        <f t="shared" si="11"/>
        <v>0</v>
      </c>
      <c r="O190" s="186">
        <v>0</v>
      </c>
      <c r="P190" s="186">
        <v>0</v>
      </c>
      <c r="Q190" s="186">
        <v>0</v>
      </c>
      <c r="R190" s="186">
        <v>0</v>
      </c>
      <c r="S190" s="186">
        <v>0</v>
      </c>
      <c r="T190" s="186">
        <f t="shared" si="12"/>
        <v>0</v>
      </c>
      <c r="U190" s="186">
        <v>0</v>
      </c>
      <c r="V190" s="186">
        <v>0</v>
      </c>
      <c r="W190" s="186">
        <v>0</v>
      </c>
      <c r="X190" s="186">
        <v>0</v>
      </c>
      <c r="Y190" s="186">
        <f t="shared" si="13"/>
        <v>0</v>
      </c>
      <c r="Z190" s="186">
        <v>0</v>
      </c>
      <c r="AA190" s="186">
        <v>0</v>
      </c>
      <c r="AB190" s="200">
        <v>0</v>
      </c>
      <c r="AC190" s="200">
        <v>0</v>
      </c>
      <c r="AD190" s="200">
        <f t="shared" si="14"/>
        <v>0</v>
      </c>
      <c r="AE190" s="200">
        <f t="shared" si="15"/>
        <v>0</v>
      </c>
    </row>
    <row r="191" spans="1:31" ht="23.25" x14ac:dyDescent="0.45">
      <c r="A191" s="24" t="s">
        <v>492</v>
      </c>
      <c r="B191" s="71"/>
      <c r="C191" s="66"/>
      <c r="D191" s="66" t="s">
        <v>493</v>
      </c>
      <c r="E191" s="67"/>
      <c r="F191" s="186">
        <v>0</v>
      </c>
      <c r="G191" s="186">
        <v>0</v>
      </c>
      <c r="H191" s="186">
        <v>0</v>
      </c>
      <c r="I191" s="186">
        <v>0</v>
      </c>
      <c r="J191" s="186">
        <v>0</v>
      </c>
      <c r="K191" s="186">
        <v>0</v>
      </c>
      <c r="L191" s="186">
        <v>0</v>
      </c>
      <c r="M191" s="186">
        <v>0</v>
      </c>
      <c r="N191" s="186">
        <f t="shared" si="11"/>
        <v>0</v>
      </c>
      <c r="O191" s="186">
        <v>0</v>
      </c>
      <c r="P191" s="186">
        <v>0</v>
      </c>
      <c r="Q191" s="186">
        <v>0</v>
      </c>
      <c r="R191" s="186">
        <v>0</v>
      </c>
      <c r="S191" s="186">
        <v>0</v>
      </c>
      <c r="T191" s="186">
        <f t="shared" si="12"/>
        <v>0</v>
      </c>
      <c r="U191" s="186">
        <v>0</v>
      </c>
      <c r="V191" s="186">
        <v>0</v>
      </c>
      <c r="W191" s="186">
        <v>0</v>
      </c>
      <c r="X191" s="186">
        <v>0</v>
      </c>
      <c r="Y191" s="186">
        <f t="shared" si="13"/>
        <v>0</v>
      </c>
      <c r="Z191" s="186">
        <v>0</v>
      </c>
      <c r="AA191" s="186">
        <v>0</v>
      </c>
      <c r="AB191" s="200">
        <v>0</v>
      </c>
      <c r="AC191" s="200">
        <v>0</v>
      </c>
      <c r="AD191" s="200">
        <f t="shared" si="14"/>
        <v>0</v>
      </c>
      <c r="AE191" s="200">
        <f t="shared" si="15"/>
        <v>0</v>
      </c>
    </row>
    <row r="192" spans="1:31" ht="23.25" x14ac:dyDescent="0.5">
      <c r="A192" s="17"/>
      <c r="B192" s="78"/>
      <c r="C192" s="75" t="s">
        <v>322</v>
      </c>
      <c r="D192" s="76"/>
      <c r="E192" s="77"/>
      <c r="F192" s="258"/>
      <c r="G192" s="258"/>
      <c r="H192" s="258"/>
      <c r="I192" s="258"/>
      <c r="J192" s="258"/>
      <c r="K192" s="258"/>
      <c r="L192" s="258"/>
      <c r="M192" s="258"/>
      <c r="N192" s="186">
        <f t="shared" si="11"/>
        <v>0</v>
      </c>
      <c r="O192" s="258"/>
      <c r="P192" s="258"/>
      <c r="Q192" s="258"/>
      <c r="R192" s="258"/>
      <c r="S192" s="258"/>
      <c r="T192" s="186">
        <f t="shared" si="12"/>
        <v>0</v>
      </c>
      <c r="U192" s="258"/>
      <c r="V192" s="258"/>
      <c r="W192" s="258"/>
      <c r="X192" s="258"/>
      <c r="Y192" s="186">
        <f t="shared" si="13"/>
        <v>0</v>
      </c>
      <c r="Z192" s="258"/>
      <c r="AA192" s="258"/>
      <c r="AB192" s="200"/>
      <c r="AC192" s="200"/>
      <c r="AD192" s="200">
        <f t="shared" si="14"/>
        <v>0</v>
      </c>
      <c r="AE192" s="200">
        <f t="shared" si="15"/>
        <v>0</v>
      </c>
    </row>
    <row r="193" spans="1:31" ht="23.25" x14ac:dyDescent="0.45">
      <c r="A193" s="24" t="s">
        <v>323</v>
      </c>
      <c r="B193" s="71"/>
      <c r="C193" s="66"/>
      <c r="D193" s="66" t="s">
        <v>324</v>
      </c>
      <c r="E193" s="67"/>
      <c r="F193" s="186">
        <v>0</v>
      </c>
      <c r="G193" s="186">
        <v>0</v>
      </c>
      <c r="H193" s="186">
        <v>0</v>
      </c>
      <c r="I193" s="186">
        <v>0</v>
      </c>
      <c r="J193" s="186">
        <v>0</v>
      </c>
      <c r="K193" s="186">
        <v>0</v>
      </c>
      <c r="L193" s="186">
        <v>0</v>
      </c>
      <c r="M193" s="186">
        <v>0</v>
      </c>
      <c r="N193" s="186">
        <f t="shared" si="11"/>
        <v>0</v>
      </c>
      <c r="O193" s="186">
        <v>0</v>
      </c>
      <c r="P193" s="186">
        <v>0</v>
      </c>
      <c r="Q193" s="186">
        <v>0</v>
      </c>
      <c r="R193" s="186">
        <v>0</v>
      </c>
      <c r="S193" s="186">
        <v>0</v>
      </c>
      <c r="T193" s="186">
        <f t="shared" si="12"/>
        <v>0</v>
      </c>
      <c r="U193" s="186">
        <v>0</v>
      </c>
      <c r="V193" s="186">
        <v>0</v>
      </c>
      <c r="W193" s="186">
        <v>0</v>
      </c>
      <c r="X193" s="186">
        <v>0</v>
      </c>
      <c r="Y193" s="186">
        <f t="shared" si="13"/>
        <v>0</v>
      </c>
      <c r="Z193" s="186">
        <v>0</v>
      </c>
      <c r="AA193" s="186">
        <v>0</v>
      </c>
      <c r="AB193" s="200">
        <v>0</v>
      </c>
      <c r="AC193" s="200">
        <v>0</v>
      </c>
      <c r="AD193" s="200">
        <f t="shared" si="14"/>
        <v>0</v>
      </c>
      <c r="AE193" s="200">
        <f t="shared" si="15"/>
        <v>0</v>
      </c>
    </row>
    <row r="194" spans="1:31" ht="23.25" x14ac:dyDescent="0.45">
      <c r="A194" s="24" t="s">
        <v>325</v>
      </c>
      <c r="B194" s="71"/>
      <c r="C194" s="66"/>
      <c r="D194" s="66" t="s">
        <v>326</v>
      </c>
      <c r="E194" s="67"/>
      <c r="F194" s="186">
        <v>73000</v>
      </c>
      <c r="G194" s="186">
        <v>0</v>
      </c>
      <c r="H194" s="186">
        <v>0</v>
      </c>
      <c r="I194" s="186">
        <v>0</v>
      </c>
      <c r="J194" s="186">
        <v>0</v>
      </c>
      <c r="K194" s="186">
        <v>0</v>
      </c>
      <c r="L194" s="186">
        <v>0</v>
      </c>
      <c r="M194" s="186">
        <v>0</v>
      </c>
      <c r="N194" s="186">
        <f t="shared" si="11"/>
        <v>73000</v>
      </c>
      <c r="O194" s="186">
        <v>0</v>
      </c>
      <c r="P194" s="186">
        <v>40000</v>
      </c>
      <c r="Q194" s="186">
        <v>0</v>
      </c>
      <c r="R194" s="186">
        <v>0</v>
      </c>
      <c r="S194" s="186">
        <v>0</v>
      </c>
      <c r="T194" s="186">
        <f t="shared" si="12"/>
        <v>40000</v>
      </c>
      <c r="U194" s="186">
        <v>0</v>
      </c>
      <c r="V194" s="186">
        <v>30000</v>
      </c>
      <c r="W194" s="186">
        <v>0</v>
      </c>
      <c r="X194" s="186">
        <v>0</v>
      </c>
      <c r="Y194" s="186">
        <f t="shared" si="13"/>
        <v>30000</v>
      </c>
      <c r="Z194" s="186">
        <v>0</v>
      </c>
      <c r="AA194" s="186">
        <v>12000</v>
      </c>
      <c r="AB194" s="200">
        <v>0</v>
      </c>
      <c r="AC194" s="200">
        <v>0</v>
      </c>
      <c r="AD194" s="200">
        <f t="shared" si="14"/>
        <v>12000</v>
      </c>
      <c r="AE194" s="200">
        <f t="shared" si="15"/>
        <v>155000</v>
      </c>
    </row>
    <row r="195" spans="1:31" ht="23.25" x14ac:dyDescent="0.45">
      <c r="A195" s="24" t="s">
        <v>327</v>
      </c>
      <c r="B195" s="71"/>
      <c r="C195" s="66"/>
      <c r="D195" s="66" t="s">
        <v>328</v>
      </c>
      <c r="E195" s="67"/>
      <c r="F195" s="186">
        <v>0</v>
      </c>
      <c r="G195" s="186">
        <v>0</v>
      </c>
      <c r="H195" s="186">
        <v>0</v>
      </c>
      <c r="I195" s="186">
        <v>0</v>
      </c>
      <c r="J195" s="186">
        <v>0</v>
      </c>
      <c r="K195" s="186">
        <v>0</v>
      </c>
      <c r="L195" s="186">
        <v>0</v>
      </c>
      <c r="M195" s="186">
        <v>0</v>
      </c>
      <c r="N195" s="186">
        <f t="shared" si="11"/>
        <v>0</v>
      </c>
      <c r="O195" s="186">
        <v>0</v>
      </c>
      <c r="P195" s="186">
        <v>0</v>
      </c>
      <c r="Q195" s="186">
        <v>0</v>
      </c>
      <c r="R195" s="186">
        <v>0</v>
      </c>
      <c r="S195" s="186">
        <v>0</v>
      </c>
      <c r="T195" s="186">
        <f t="shared" si="12"/>
        <v>0</v>
      </c>
      <c r="U195" s="186">
        <v>0</v>
      </c>
      <c r="V195" s="186">
        <v>0</v>
      </c>
      <c r="W195" s="186">
        <v>0</v>
      </c>
      <c r="X195" s="186">
        <v>0</v>
      </c>
      <c r="Y195" s="186">
        <f t="shared" si="13"/>
        <v>0</v>
      </c>
      <c r="Z195" s="186">
        <v>0</v>
      </c>
      <c r="AA195" s="186">
        <v>0</v>
      </c>
      <c r="AB195" s="200">
        <v>0</v>
      </c>
      <c r="AC195" s="200">
        <v>0</v>
      </c>
      <c r="AD195" s="200">
        <f t="shared" si="14"/>
        <v>0</v>
      </c>
      <c r="AE195" s="200">
        <f t="shared" si="15"/>
        <v>0</v>
      </c>
    </row>
    <row r="196" spans="1:31" ht="23.25" x14ac:dyDescent="0.45">
      <c r="A196" s="24" t="s">
        <v>329</v>
      </c>
      <c r="B196" s="71"/>
      <c r="C196" s="66"/>
      <c r="D196" s="66" t="s">
        <v>330</v>
      </c>
      <c r="E196" s="67"/>
      <c r="F196" s="186">
        <v>0</v>
      </c>
      <c r="G196" s="186">
        <v>0</v>
      </c>
      <c r="H196" s="186">
        <v>0</v>
      </c>
      <c r="I196" s="186">
        <v>0</v>
      </c>
      <c r="J196" s="186">
        <v>0</v>
      </c>
      <c r="K196" s="186">
        <v>0</v>
      </c>
      <c r="L196" s="186">
        <v>0</v>
      </c>
      <c r="M196" s="186">
        <v>0</v>
      </c>
      <c r="N196" s="186">
        <f t="shared" si="11"/>
        <v>0</v>
      </c>
      <c r="O196" s="186">
        <v>0</v>
      </c>
      <c r="P196" s="186">
        <v>0</v>
      </c>
      <c r="Q196" s="186">
        <v>0</v>
      </c>
      <c r="R196" s="186">
        <v>0</v>
      </c>
      <c r="S196" s="186">
        <v>0</v>
      </c>
      <c r="T196" s="186">
        <f t="shared" si="12"/>
        <v>0</v>
      </c>
      <c r="U196" s="186">
        <v>0</v>
      </c>
      <c r="V196" s="186">
        <v>0</v>
      </c>
      <c r="W196" s="186">
        <v>0</v>
      </c>
      <c r="X196" s="186">
        <v>0</v>
      </c>
      <c r="Y196" s="186">
        <f t="shared" si="13"/>
        <v>0</v>
      </c>
      <c r="Z196" s="186">
        <v>0</v>
      </c>
      <c r="AA196" s="186">
        <v>0</v>
      </c>
      <c r="AB196" s="200">
        <v>0</v>
      </c>
      <c r="AC196" s="200">
        <v>0</v>
      </c>
      <c r="AD196" s="200">
        <f t="shared" si="14"/>
        <v>0</v>
      </c>
      <c r="AE196" s="200">
        <f t="shared" si="15"/>
        <v>0</v>
      </c>
    </row>
    <row r="197" spans="1:31" ht="23.25" x14ac:dyDescent="0.45">
      <c r="A197" s="24" t="s">
        <v>331</v>
      </c>
      <c r="B197" s="71"/>
      <c r="C197" s="66"/>
      <c r="D197" s="66" t="s">
        <v>332</v>
      </c>
      <c r="E197" s="67"/>
      <c r="F197" s="186">
        <v>0</v>
      </c>
      <c r="G197" s="186">
        <v>0</v>
      </c>
      <c r="H197" s="186">
        <v>0</v>
      </c>
      <c r="I197" s="186">
        <v>0</v>
      </c>
      <c r="J197" s="186">
        <v>0</v>
      </c>
      <c r="K197" s="186">
        <v>0</v>
      </c>
      <c r="L197" s="186">
        <v>0</v>
      </c>
      <c r="M197" s="186">
        <v>0</v>
      </c>
      <c r="N197" s="186">
        <f t="shared" si="11"/>
        <v>0</v>
      </c>
      <c r="O197" s="186">
        <v>0</v>
      </c>
      <c r="P197" s="186">
        <v>0</v>
      </c>
      <c r="Q197" s="186">
        <v>0</v>
      </c>
      <c r="R197" s="186">
        <v>0</v>
      </c>
      <c r="S197" s="186">
        <v>0</v>
      </c>
      <c r="T197" s="186">
        <f t="shared" si="12"/>
        <v>0</v>
      </c>
      <c r="U197" s="186">
        <v>0</v>
      </c>
      <c r="V197" s="186">
        <v>0</v>
      </c>
      <c r="W197" s="186">
        <v>0</v>
      </c>
      <c r="X197" s="186">
        <v>0</v>
      </c>
      <c r="Y197" s="186">
        <f t="shared" si="13"/>
        <v>0</v>
      </c>
      <c r="Z197" s="186">
        <v>0</v>
      </c>
      <c r="AA197" s="186">
        <v>0</v>
      </c>
      <c r="AB197" s="200">
        <v>0</v>
      </c>
      <c r="AC197" s="200">
        <v>0</v>
      </c>
      <c r="AD197" s="200">
        <f t="shared" si="14"/>
        <v>0</v>
      </c>
      <c r="AE197" s="200">
        <f t="shared" si="15"/>
        <v>0</v>
      </c>
    </row>
    <row r="198" spans="1:31" ht="23.25" x14ac:dyDescent="0.5">
      <c r="A198" s="17"/>
      <c r="B198" s="78"/>
      <c r="C198" s="75" t="s">
        <v>333</v>
      </c>
      <c r="D198" s="76"/>
      <c r="E198" s="77"/>
      <c r="F198" s="258"/>
      <c r="G198" s="258"/>
      <c r="H198" s="258"/>
      <c r="I198" s="258"/>
      <c r="J198" s="258"/>
      <c r="K198" s="258"/>
      <c r="L198" s="258"/>
      <c r="M198" s="258"/>
      <c r="N198" s="186">
        <f t="shared" si="11"/>
        <v>0</v>
      </c>
      <c r="O198" s="258"/>
      <c r="P198" s="258"/>
      <c r="Q198" s="258"/>
      <c r="R198" s="258"/>
      <c r="S198" s="258"/>
      <c r="T198" s="186">
        <f t="shared" si="12"/>
        <v>0</v>
      </c>
      <c r="U198" s="258"/>
      <c r="V198" s="258"/>
      <c r="W198" s="258"/>
      <c r="X198" s="258"/>
      <c r="Y198" s="186">
        <f t="shared" si="13"/>
        <v>0</v>
      </c>
      <c r="Z198" s="258">
        <v>0</v>
      </c>
      <c r="AA198" s="258"/>
      <c r="AB198" s="200"/>
      <c r="AC198" s="200"/>
      <c r="AD198" s="200">
        <f t="shared" si="14"/>
        <v>0</v>
      </c>
      <c r="AE198" s="200">
        <f t="shared" si="15"/>
        <v>0</v>
      </c>
    </row>
    <row r="199" spans="1:31" ht="23.25" x14ac:dyDescent="0.45">
      <c r="A199" s="24" t="s">
        <v>334</v>
      </c>
      <c r="B199" s="71"/>
      <c r="C199" s="66"/>
      <c r="D199" s="66" t="s">
        <v>335</v>
      </c>
      <c r="E199" s="67"/>
      <c r="F199" s="186">
        <v>60000</v>
      </c>
      <c r="G199" s="186">
        <v>0</v>
      </c>
      <c r="H199" s="186">
        <v>0</v>
      </c>
      <c r="I199" s="186">
        <v>0</v>
      </c>
      <c r="J199" s="186">
        <v>0</v>
      </c>
      <c r="K199" s="186">
        <v>0</v>
      </c>
      <c r="L199" s="186">
        <v>0</v>
      </c>
      <c r="M199" s="186">
        <v>0</v>
      </c>
      <c r="N199" s="186">
        <f t="shared" si="11"/>
        <v>60000</v>
      </c>
      <c r="O199" s="186">
        <v>0</v>
      </c>
      <c r="P199" s="186">
        <v>0</v>
      </c>
      <c r="Q199" s="186">
        <v>0</v>
      </c>
      <c r="R199" s="186">
        <v>0</v>
      </c>
      <c r="S199" s="186">
        <v>0</v>
      </c>
      <c r="T199" s="186">
        <f t="shared" si="12"/>
        <v>0</v>
      </c>
      <c r="U199" s="186">
        <v>0</v>
      </c>
      <c r="V199" s="186">
        <v>0</v>
      </c>
      <c r="W199" s="186">
        <v>0</v>
      </c>
      <c r="X199" s="186">
        <v>0</v>
      </c>
      <c r="Y199" s="186">
        <f t="shared" si="13"/>
        <v>0</v>
      </c>
      <c r="Z199" s="186">
        <v>0</v>
      </c>
      <c r="AA199" s="186">
        <v>0</v>
      </c>
      <c r="AB199" s="200">
        <v>0</v>
      </c>
      <c r="AC199" s="200">
        <v>0</v>
      </c>
      <c r="AD199" s="200">
        <f t="shared" si="14"/>
        <v>0</v>
      </c>
      <c r="AE199" s="200">
        <f t="shared" si="15"/>
        <v>60000</v>
      </c>
    </row>
    <row r="200" spans="1:31" ht="23.25" x14ac:dyDescent="0.5">
      <c r="A200" s="24"/>
      <c r="B200" s="71"/>
      <c r="C200" s="62" t="s">
        <v>336</v>
      </c>
      <c r="D200" s="66"/>
      <c r="E200" s="67"/>
      <c r="F200" s="186"/>
      <c r="G200" s="186"/>
      <c r="H200" s="186"/>
      <c r="I200" s="186"/>
      <c r="J200" s="186"/>
      <c r="K200" s="186"/>
      <c r="L200" s="186"/>
      <c r="M200" s="186"/>
      <c r="N200" s="186">
        <f t="shared" si="11"/>
        <v>0</v>
      </c>
      <c r="O200" s="186"/>
      <c r="P200" s="186"/>
      <c r="Q200" s="186"/>
      <c r="R200" s="186"/>
      <c r="S200" s="186"/>
      <c r="T200" s="186">
        <f t="shared" si="12"/>
        <v>0</v>
      </c>
      <c r="U200" s="186"/>
      <c r="V200" s="186"/>
      <c r="W200" s="186"/>
      <c r="X200" s="186"/>
      <c r="Y200" s="186">
        <f t="shared" si="13"/>
        <v>0</v>
      </c>
      <c r="Z200" s="186">
        <v>0</v>
      </c>
      <c r="AA200" s="186"/>
      <c r="AB200" s="200"/>
      <c r="AC200" s="200"/>
      <c r="AD200" s="200">
        <f t="shared" si="14"/>
        <v>0</v>
      </c>
      <c r="AE200" s="200">
        <f t="shared" si="15"/>
        <v>0</v>
      </c>
    </row>
    <row r="201" spans="1:31" ht="23.25" x14ac:dyDescent="0.45">
      <c r="A201" s="24" t="s">
        <v>337</v>
      </c>
      <c r="B201" s="71"/>
      <c r="C201" s="66"/>
      <c r="D201" s="66" t="s">
        <v>338</v>
      </c>
      <c r="E201" s="67"/>
      <c r="F201" s="186">
        <v>20000</v>
      </c>
      <c r="G201" s="186">
        <v>0</v>
      </c>
      <c r="H201" s="186">
        <v>0</v>
      </c>
      <c r="I201" s="186">
        <v>0</v>
      </c>
      <c r="J201" s="186">
        <v>0</v>
      </c>
      <c r="K201" s="186">
        <v>0</v>
      </c>
      <c r="L201" s="186">
        <v>0</v>
      </c>
      <c r="M201" s="186">
        <v>0</v>
      </c>
      <c r="N201" s="186">
        <f t="shared" si="11"/>
        <v>20000</v>
      </c>
      <c r="O201" s="186">
        <v>30000</v>
      </c>
      <c r="P201" s="186">
        <v>0</v>
      </c>
      <c r="Q201" s="186">
        <v>0</v>
      </c>
      <c r="R201" s="186">
        <v>0</v>
      </c>
      <c r="S201" s="186">
        <v>0</v>
      </c>
      <c r="T201" s="186">
        <f t="shared" si="12"/>
        <v>30000</v>
      </c>
      <c r="U201" s="186">
        <v>7000</v>
      </c>
      <c r="V201" s="186">
        <v>0</v>
      </c>
      <c r="W201" s="186">
        <v>0</v>
      </c>
      <c r="X201" s="186">
        <v>0</v>
      </c>
      <c r="Y201" s="186">
        <f t="shared" si="13"/>
        <v>7000</v>
      </c>
      <c r="Z201" s="186">
        <v>6000</v>
      </c>
      <c r="AA201" s="186">
        <v>0</v>
      </c>
      <c r="AB201" s="200">
        <v>0</v>
      </c>
      <c r="AC201" s="200">
        <v>0</v>
      </c>
      <c r="AD201" s="200">
        <f t="shared" si="14"/>
        <v>6000</v>
      </c>
      <c r="AE201" s="200">
        <f t="shared" si="15"/>
        <v>63000</v>
      </c>
    </row>
    <row r="202" spans="1:31" ht="23.25" x14ac:dyDescent="0.45">
      <c r="A202" s="24" t="s">
        <v>339</v>
      </c>
      <c r="B202" s="71"/>
      <c r="C202" s="66"/>
      <c r="D202" s="66" t="s">
        <v>340</v>
      </c>
      <c r="E202" s="67"/>
      <c r="F202" s="186">
        <v>52000</v>
      </c>
      <c r="G202" s="186">
        <v>0</v>
      </c>
      <c r="H202" s="186">
        <v>0</v>
      </c>
      <c r="I202" s="186">
        <v>0</v>
      </c>
      <c r="J202" s="186">
        <v>0</v>
      </c>
      <c r="K202" s="186">
        <v>0</v>
      </c>
      <c r="L202" s="186">
        <v>0</v>
      </c>
      <c r="M202" s="186">
        <v>0</v>
      </c>
      <c r="N202" s="186">
        <f t="shared" si="11"/>
        <v>52000</v>
      </c>
      <c r="O202" s="186">
        <v>0</v>
      </c>
      <c r="P202" s="186">
        <v>35000</v>
      </c>
      <c r="Q202" s="186">
        <v>0</v>
      </c>
      <c r="R202" s="186">
        <v>0</v>
      </c>
      <c r="S202" s="186">
        <v>0</v>
      </c>
      <c r="T202" s="186">
        <f t="shared" si="12"/>
        <v>35000</v>
      </c>
      <c r="U202" s="186">
        <v>25000</v>
      </c>
      <c r="V202" s="186">
        <v>0</v>
      </c>
      <c r="W202" s="186">
        <v>0</v>
      </c>
      <c r="X202" s="186">
        <v>0</v>
      </c>
      <c r="Y202" s="186">
        <f t="shared" si="13"/>
        <v>25000</v>
      </c>
      <c r="Z202" s="186">
        <v>0</v>
      </c>
      <c r="AA202" s="186">
        <v>15000</v>
      </c>
      <c r="AB202" s="200">
        <v>0</v>
      </c>
      <c r="AC202" s="200">
        <v>0</v>
      </c>
      <c r="AD202" s="200">
        <f t="shared" si="14"/>
        <v>15000</v>
      </c>
      <c r="AE202" s="200">
        <f t="shared" si="15"/>
        <v>127000</v>
      </c>
    </row>
    <row r="203" spans="1:31" ht="23.25" x14ac:dyDescent="0.5">
      <c r="A203" s="24"/>
      <c r="B203" s="71"/>
      <c r="C203" s="62" t="s">
        <v>341</v>
      </c>
      <c r="D203" s="66"/>
      <c r="E203" s="67"/>
      <c r="F203" s="186"/>
      <c r="G203" s="186"/>
      <c r="H203" s="186"/>
      <c r="I203" s="186"/>
      <c r="J203" s="186"/>
      <c r="K203" s="186"/>
      <c r="L203" s="186"/>
      <c r="M203" s="186"/>
      <c r="N203" s="186">
        <f t="shared" si="11"/>
        <v>0</v>
      </c>
      <c r="O203" s="186"/>
      <c r="P203" s="186"/>
      <c r="Q203" s="186"/>
      <c r="R203" s="186"/>
      <c r="S203" s="186"/>
      <c r="T203" s="186">
        <f t="shared" si="12"/>
        <v>0</v>
      </c>
      <c r="U203" s="186"/>
      <c r="V203" s="186"/>
      <c r="W203" s="186"/>
      <c r="X203" s="186"/>
      <c r="Y203" s="186">
        <f t="shared" si="13"/>
        <v>0</v>
      </c>
      <c r="Z203" s="186"/>
      <c r="AA203" s="186"/>
      <c r="AB203" s="200"/>
      <c r="AC203" s="200"/>
      <c r="AD203" s="200">
        <f t="shared" si="14"/>
        <v>0</v>
      </c>
      <c r="AE203" s="200">
        <f t="shared" si="15"/>
        <v>0</v>
      </c>
    </row>
    <row r="204" spans="1:31" ht="23.25" x14ac:dyDescent="0.45">
      <c r="A204" s="24" t="s">
        <v>342</v>
      </c>
      <c r="B204" s="71"/>
      <c r="C204" s="66"/>
      <c r="D204" s="66" t="s">
        <v>343</v>
      </c>
      <c r="E204" s="67"/>
      <c r="F204" s="186">
        <v>0</v>
      </c>
      <c r="G204" s="186">
        <v>0</v>
      </c>
      <c r="H204" s="186">
        <v>0</v>
      </c>
      <c r="I204" s="186">
        <v>0</v>
      </c>
      <c r="J204" s="186">
        <v>0</v>
      </c>
      <c r="K204" s="186">
        <v>0</v>
      </c>
      <c r="L204" s="186">
        <v>0</v>
      </c>
      <c r="M204" s="186">
        <v>0</v>
      </c>
      <c r="N204" s="186">
        <f t="shared" si="11"/>
        <v>0</v>
      </c>
      <c r="O204" s="186">
        <v>0</v>
      </c>
      <c r="P204" s="186">
        <v>0</v>
      </c>
      <c r="Q204" s="186">
        <v>0</v>
      </c>
      <c r="R204" s="186">
        <v>0</v>
      </c>
      <c r="S204" s="186">
        <v>0</v>
      </c>
      <c r="T204" s="186">
        <f t="shared" si="12"/>
        <v>0</v>
      </c>
      <c r="U204" s="186">
        <v>0</v>
      </c>
      <c r="V204" s="186">
        <v>0</v>
      </c>
      <c r="W204" s="186">
        <v>0</v>
      </c>
      <c r="X204" s="186">
        <v>0</v>
      </c>
      <c r="Y204" s="186">
        <f t="shared" si="13"/>
        <v>0</v>
      </c>
      <c r="Z204" s="186">
        <v>0</v>
      </c>
      <c r="AA204" s="186">
        <v>0</v>
      </c>
      <c r="AB204" s="186">
        <v>0</v>
      </c>
      <c r="AC204" s="186">
        <v>0</v>
      </c>
      <c r="AD204" s="200">
        <f t="shared" si="14"/>
        <v>0</v>
      </c>
      <c r="AE204" s="200">
        <f t="shared" si="15"/>
        <v>0</v>
      </c>
    </row>
    <row r="205" spans="1:31" ht="23.25" x14ac:dyDescent="0.45">
      <c r="A205" s="24" t="s">
        <v>344</v>
      </c>
      <c r="B205" s="71"/>
      <c r="C205" s="66"/>
      <c r="D205" s="66" t="s">
        <v>345</v>
      </c>
      <c r="E205" s="67"/>
      <c r="F205" s="186">
        <v>0</v>
      </c>
      <c r="G205" s="186">
        <v>0</v>
      </c>
      <c r="H205" s="186">
        <v>0</v>
      </c>
      <c r="I205" s="186">
        <v>0</v>
      </c>
      <c r="J205" s="186">
        <v>0</v>
      </c>
      <c r="K205" s="186">
        <v>0</v>
      </c>
      <c r="L205" s="186">
        <v>0</v>
      </c>
      <c r="M205" s="186">
        <v>0</v>
      </c>
      <c r="N205" s="186">
        <f t="shared" ref="N205:N268" si="16">SUM(F205:M205)</f>
        <v>0</v>
      </c>
      <c r="O205" s="186">
        <v>0</v>
      </c>
      <c r="P205" s="186">
        <v>0</v>
      </c>
      <c r="Q205" s="186">
        <v>0</v>
      </c>
      <c r="R205" s="186">
        <v>0</v>
      </c>
      <c r="S205" s="186">
        <v>0</v>
      </c>
      <c r="T205" s="186">
        <f t="shared" ref="T205:U268" si="17">SUM(O205:S205)</f>
        <v>0</v>
      </c>
      <c r="U205" s="186">
        <v>0</v>
      </c>
      <c r="V205" s="186">
        <v>0</v>
      </c>
      <c r="W205" s="186">
        <v>0</v>
      </c>
      <c r="X205" s="186">
        <v>0</v>
      </c>
      <c r="Y205" s="186">
        <f t="shared" ref="Y205:Z268" si="18">SUM(U205:X205)</f>
        <v>0</v>
      </c>
      <c r="Z205" s="186">
        <v>0</v>
      </c>
      <c r="AA205" s="186">
        <v>0</v>
      </c>
      <c r="AB205" s="186">
        <v>0</v>
      </c>
      <c r="AC205" s="186">
        <v>0</v>
      </c>
      <c r="AD205" s="200">
        <f t="shared" ref="AD205:AD268" si="19">SUM(Z205:AC205)</f>
        <v>0</v>
      </c>
      <c r="AE205" s="200">
        <f t="shared" ref="AE205:AE268" si="20">N205+T205+Y205+AD205</f>
        <v>0</v>
      </c>
    </row>
    <row r="206" spans="1:31" ht="23.25" x14ac:dyDescent="0.45">
      <c r="A206" s="24" t="s">
        <v>346</v>
      </c>
      <c r="B206" s="71"/>
      <c r="C206" s="66"/>
      <c r="D206" s="66" t="s">
        <v>347</v>
      </c>
      <c r="E206" s="67"/>
      <c r="F206" s="186">
        <v>0</v>
      </c>
      <c r="G206" s="186">
        <v>0</v>
      </c>
      <c r="H206" s="186">
        <v>0</v>
      </c>
      <c r="I206" s="186">
        <v>0</v>
      </c>
      <c r="J206" s="186">
        <v>0</v>
      </c>
      <c r="K206" s="186">
        <v>0</v>
      </c>
      <c r="L206" s="186">
        <v>0</v>
      </c>
      <c r="M206" s="186">
        <v>0</v>
      </c>
      <c r="N206" s="186">
        <f t="shared" si="16"/>
        <v>0</v>
      </c>
      <c r="O206" s="186">
        <v>0</v>
      </c>
      <c r="P206" s="186">
        <v>0</v>
      </c>
      <c r="Q206" s="186">
        <v>0</v>
      </c>
      <c r="R206" s="186">
        <v>0</v>
      </c>
      <c r="S206" s="186">
        <v>0</v>
      </c>
      <c r="T206" s="186">
        <f t="shared" si="17"/>
        <v>0</v>
      </c>
      <c r="U206" s="186">
        <v>0</v>
      </c>
      <c r="V206" s="186">
        <v>0</v>
      </c>
      <c r="W206" s="186">
        <v>0</v>
      </c>
      <c r="X206" s="186">
        <v>0</v>
      </c>
      <c r="Y206" s="186">
        <f t="shared" si="18"/>
        <v>0</v>
      </c>
      <c r="Z206" s="186">
        <v>0</v>
      </c>
      <c r="AA206" s="186">
        <v>0</v>
      </c>
      <c r="AB206" s="186">
        <v>0</v>
      </c>
      <c r="AC206" s="186">
        <v>0</v>
      </c>
      <c r="AD206" s="200">
        <f t="shared" si="19"/>
        <v>0</v>
      </c>
      <c r="AE206" s="200">
        <f t="shared" si="20"/>
        <v>0</v>
      </c>
    </row>
    <row r="207" spans="1:31" ht="23.25" x14ac:dyDescent="0.45">
      <c r="A207" s="24" t="s">
        <v>348</v>
      </c>
      <c r="B207" s="71"/>
      <c r="C207" s="66"/>
      <c r="D207" s="66" t="s">
        <v>349</v>
      </c>
      <c r="E207" s="67"/>
      <c r="F207" s="186">
        <v>0</v>
      </c>
      <c r="G207" s="186">
        <v>0</v>
      </c>
      <c r="H207" s="186">
        <v>0</v>
      </c>
      <c r="I207" s="186">
        <v>0</v>
      </c>
      <c r="J207" s="186">
        <v>0</v>
      </c>
      <c r="K207" s="186">
        <v>0</v>
      </c>
      <c r="L207" s="186">
        <v>0</v>
      </c>
      <c r="M207" s="186">
        <v>0</v>
      </c>
      <c r="N207" s="186">
        <f t="shared" si="16"/>
        <v>0</v>
      </c>
      <c r="O207" s="186">
        <v>0</v>
      </c>
      <c r="P207" s="186">
        <v>0</v>
      </c>
      <c r="Q207" s="186">
        <v>0</v>
      </c>
      <c r="R207" s="186">
        <v>0</v>
      </c>
      <c r="S207" s="186">
        <v>0</v>
      </c>
      <c r="T207" s="186">
        <f t="shared" si="17"/>
        <v>0</v>
      </c>
      <c r="U207" s="186">
        <v>0</v>
      </c>
      <c r="V207" s="186">
        <v>0</v>
      </c>
      <c r="W207" s="186">
        <v>0</v>
      </c>
      <c r="X207" s="186">
        <v>0</v>
      </c>
      <c r="Y207" s="186">
        <f t="shared" si="18"/>
        <v>0</v>
      </c>
      <c r="Z207" s="186">
        <v>0</v>
      </c>
      <c r="AA207" s="186">
        <v>0</v>
      </c>
      <c r="AB207" s="186">
        <v>0</v>
      </c>
      <c r="AC207" s="186">
        <v>0</v>
      </c>
      <c r="AD207" s="200">
        <f t="shared" si="19"/>
        <v>0</v>
      </c>
      <c r="AE207" s="200">
        <f t="shared" si="20"/>
        <v>0</v>
      </c>
    </row>
    <row r="208" spans="1:31" ht="23.25" x14ac:dyDescent="0.45">
      <c r="A208" s="24" t="s">
        <v>350</v>
      </c>
      <c r="B208" s="71"/>
      <c r="C208" s="66"/>
      <c r="D208" s="66" t="s">
        <v>624</v>
      </c>
      <c r="E208" s="67"/>
      <c r="F208" s="186">
        <v>0</v>
      </c>
      <c r="G208" s="186">
        <v>0</v>
      </c>
      <c r="H208" s="186">
        <v>0</v>
      </c>
      <c r="I208" s="186">
        <v>0</v>
      </c>
      <c r="J208" s="186">
        <v>0</v>
      </c>
      <c r="K208" s="186">
        <v>0</v>
      </c>
      <c r="L208" s="186">
        <v>0</v>
      </c>
      <c r="M208" s="186">
        <v>0</v>
      </c>
      <c r="N208" s="186">
        <f t="shared" si="16"/>
        <v>0</v>
      </c>
      <c r="O208" s="186">
        <v>0</v>
      </c>
      <c r="P208" s="186">
        <v>0</v>
      </c>
      <c r="Q208" s="186">
        <v>0</v>
      </c>
      <c r="R208" s="186">
        <v>0</v>
      </c>
      <c r="S208" s="186">
        <v>0</v>
      </c>
      <c r="T208" s="186">
        <f t="shared" si="17"/>
        <v>0</v>
      </c>
      <c r="U208" s="186">
        <v>0</v>
      </c>
      <c r="V208" s="186">
        <v>0</v>
      </c>
      <c r="W208" s="186">
        <v>0</v>
      </c>
      <c r="X208" s="186">
        <v>0</v>
      </c>
      <c r="Y208" s="186">
        <f t="shared" si="18"/>
        <v>0</v>
      </c>
      <c r="Z208" s="186">
        <v>0</v>
      </c>
      <c r="AA208" s="186">
        <v>0</v>
      </c>
      <c r="AB208" s="186">
        <v>0</v>
      </c>
      <c r="AC208" s="186">
        <v>0</v>
      </c>
      <c r="AD208" s="200">
        <f t="shared" si="19"/>
        <v>0</v>
      </c>
      <c r="AE208" s="200">
        <f t="shared" si="20"/>
        <v>0</v>
      </c>
    </row>
    <row r="209" spans="1:31" ht="23.25" x14ac:dyDescent="0.45">
      <c r="A209" s="24" t="s">
        <v>625</v>
      </c>
      <c r="B209" s="71"/>
      <c r="C209" s="66"/>
      <c r="D209" s="66" t="s">
        <v>674</v>
      </c>
      <c r="E209" s="67"/>
      <c r="F209" s="186">
        <v>0</v>
      </c>
      <c r="G209" s="186">
        <v>0</v>
      </c>
      <c r="H209" s="186">
        <v>0</v>
      </c>
      <c r="I209" s="186">
        <v>0</v>
      </c>
      <c r="J209" s="186">
        <v>0</v>
      </c>
      <c r="K209" s="186">
        <v>0</v>
      </c>
      <c r="L209" s="186">
        <v>0</v>
      </c>
      <c r="M209" s="186">
        <v>0</v>
      </c>
      <c r="N209" s="186">
        <f t="shared" si="16"/>
        <v>0</v>
      </c>
      <c r="O209" s="186">
        <v>0</v>
      </c>
      <c r="P209" s="186">
        <v>0</v>
      </c>
      <c r="Q209" s="186">
        <v>0</v>
      </c>
      <c r="R209" s="186">
        <v>0</v>
      </c>
      <c r="S209" s="186">
        <v>0</v>
      </c>
      <c r="T209" s="186">
        <f t="shared" si="17"/>
        <v>0</v>
      </c>
      <c r="U209" s="186">
        <v>0</v>
      </c>
      <c r="V209" s="186">
        <v>0</v>
      </c>
      <c r="W209" s="186">
        <v>0</v>
      </c>
      <c r="X209" s="186">
        <v>0</v>
      </c>
      <c r="Y209" s="186">
        <f t="shared" si="18"/>
        <v>0</v>
      </c>
      <c r="Z209" s="186">
        <v>0</v>
      </c>
      <c r="AA209" s="186">
        <v>0</v>
      </c>
      <c r="AB209" s="186">
        <v>0</v>
      </c>
      <c r="AC209" s="186">
        <v>0</v>
      </c>
      <c r="AD209" s="200">
        <f t="shared" si="19"/>
        <v>0</v>
      </c>
      <c r="AE209" s="200">
        <f t="shared" si="20"/>
        <v>0</v>
      </c>
    </row>
    <row r="210" spans="1:31" ht="23.25" x14ac:dyDescent="0.45">
      <c r="A210" s="24" t="s">
        <v>675</v>
      </c>
      <c r="B210" s="71"/>
      <c r="C210" s="66"/>
      <c r="D210" s="66" t="s">
        <v>676</v>
      </c>
      <c r="E210" s="67"/>
      <c r="F210" s="186">
        <v>0</v>
      </c>
      <c r="G210" s="186">
        <v>0</v>
      </c>
      <c r="H210" s="186">
        <v>0</v>
      </c>
      <c r="I210" s="186">
        <v>0</v>
      </c>
      <c r="J210" s="186">
        <v>0</v>
      </c>
      <c r="K210" s="186">
        <v>0</v>
      </c>
      <c r="L210" s="186">
        <v>0</v>
      </c>
      <c r="M210" s="186">
        <v>0</v>
      </c>
      <c r="N210" s="186">
        <f t="shared" si="16"/>
        <v>0</v>
      </c>
      <c r="O210" s="186">
        <v>0</v>
      </c>
      <c r="P210" s="186">
        <v>0</v>
      </c>
      <c r="Q210" s="186">
        <v>0</v>
      </c>
      <c r="R210" s="186">
        <v>0</v>
      </c>
      <c r="S210" s="186">
        <v>0</v>
      </c>
      <c r="T210" s="186">
        <f t="shared" si="17"/>
        <v>0</v>
      </c>
      <c r="U210" s="186">
        <v>0</v>
      </c>
      <c r="V210" s="186">
        <v>0</v>
      </c>
      <c r="W210" s="186">
        <v>0</v>
      </c>
      <c r="X210" s="186">
        <v>0</v>
      </c>
      <c r="Y210" s="186">
        <f t="shared" si="18"/>
        <v>0</v>
      </c>
      <c r="Z210" s="186">
        <v>0</v>
      </c>
      <c r="AA210" s="186">
        <v>0</v>
      </c>
      <c r="AB210" s="186">
        <v>0</v>
      </c>
      <c r="AC210" s="186">
        <v>0</v>
      </c>
      <c r="AD210" s="200">
        <f t="shared" si="19"/>
        <v>0</v>
      </c>
      <c r="AE210" s="200">
        <f t="shared" si="20"/>
        <v>0</v>
      </c>
    </row>
    <row r="211" spans="1:31" ht="23.25" x14ac:dyDescent="0.45">
      <c r="A211" s="24" t="s">
        <v>351</v>
      </c>
      <c r="B211" s="71"/>
      <c r="C211" s="66"/>
      <c r="D211" s="66" t="s">
        <v>626</v>
      </c>
      <c r="E211" s="67"/>
      <c r="F211" s="186">
        <v>0</v>
      </c>
      <c r="G211" s="186">
        <v>0</v>
      </c>
      <c r="H211" s="186">
        <v>0</v>
      </c>
      <c r="I211" s="186">
        <v>0</v>
      </c>
      <c r="J211" s="186">
        <v>0</v>
      </c>
      <c r="K211" s="186">
        <v>0</v>
      </c>
      <c r="L211" s="186">
        <v>0</v>
      </c>
      <c r="M211" s="186">
        <v>0</v>
      </c>
      <c r="N211" s="186">
        <f t="shared" si="16"/>
        <v>0</v>
      </c>
      <c r="O211" s="186">
        <v>0</v>
      </c>
      <c r="P211" s="186">
        <v>0</v>
      </c>
      <c r="Q211" s="186">
        <v>0</v>
      </c>
      <c r="R211" s="186">
        <v>0</v>
      </c>
      <c r="S211" s="186">
        <v>0</v>
      </c>
      <c r="T211" s="186">
        <f t="shared" si="17"/>
        <v>0</v>
      </c>
      <c r="U211" s="186">
        <v>0</v>
      </c>
      <c r="V211" s="186">
        <v>0</v>
      </c>
      <c r="W211" s="186">
        <v>0</v>
      </c>
      <c r="X211" s="186">
        <v>0</v>
      </c>
      <c r="Y211" s="186">
        <f t="shared" si="18"/>
        <v>0</v>
      </c>
      <c r="Z211" s="186">
        <v>0</v>
      </c>
      <c r="AA211" s="186">
        <v>0</v>
      </c>
      <c r="AB211" s="186">
        <v>0</v>
      </c>
      <c r="AC211" s="186">
        <v>0</v>
      </c>
      <c r="AD211" s="200">
        <f t="shared" si="19"/>
        <v>0</v>
      </c>
      <c r="AE211" s="200">
        <f t="shared" si="20"/>
        <v>0</v>
      </c>
    </row>
    <row r="212" spans="1:31" ht="23.25" x14ac:dyDescent="0.5">
      <c r="A212" s="24"/>
      <c r="B212" s="71"/>
      <c r="C212" s="62" t="s">
        <v>352</v>
      </c>
      <c r="D212" s="66"/>
      <c r="E212" s="67"/>
      <c r="F212" s="186"/>
      <c r="G212" s="186"/>
      <c r="H212" s="186"/>
      <c r="I212" s="186"/>
      <c r="J212" s="186"/>
      <c r="K212" s="186"/>
      <c r="L212" s="186"/>
      <c r="M212" s="186"/>
      <c r="N212" s="186">
        <f t="shared" si="16"/>
        <v>0</v>
      </c>
      <c r="O212" s="186"/>
      <c r="P212" s="186"/>
      <c r="Q212" s="186"/>
      <c r="R212" s="186"/>
      <c r="S212" s="186"/>
      <c r="T212" s="186">
        <f t="shared" si="17"/>
        <v>0</v>
      </c>
      <c r="U212" s="186"/>
      <c r="V212" s="186"/>
      <c r="W212" s="186"/>
      <c r="X212" s="186"/>
      <c r="Y212" s="186">
        <f t="shared" si="18"/>
        <v>0</v>
      </c>
      <c r="Z212" s="186"/>
      <c r="AA212" s="186"/>
      <c r="AB212" s="186"/>
      <c r="AC212" s="186"/>
      <c r="AD212" s="200">
        <f t="shared" si="19"/>
        <v>0</v>
      </c>
      <c r="AE212" s="200">
        <f t="shared" si="20"/>
        <v>0</v>
      </c>
    </row>
    <row r="213" spans="1:31" ht="23.25" x14ac:dyDescent="0.45">
      <c r="A213" s="24" t="s">
        <v>353</v>
      </c>
      <c r="B213" s="71"/>
      <c r="C213" s="66"/>
      <c r="D213" s="66" t="s">
        <v>354</v>
      </c>
      <c r="E213" s="67"/>
      <c r="F213" s="186">
        <v>0</v>
      </c>
      <c r="G213" s="186">
        <v>0</v>
      </c>
      <c r="H213" s="186">
        <v>0</v>
      </c>
      <c r="I213" s="186">
        <v>0</v>
      </c>
      <c r="J213" s="186">
        <v>0</v>
      </c>
      <c r="K213" s="186">
        <v>0</v>
      </c>
      <c r="L213" s="186">
        <v>0</v>
      </c>
      <c r="M213" s="186">
        <v>0</v>
      </c>
      <c r="N213" s="186">
        <f t="shared" si="16"/>
        <v>0</v>
      </c>
      <c r="O213" s="186">
        <v>0</v>
      </c>
      <c r="P213" s="186">
        <v>0</v>
      </c>
      <c r="Q213" s="186">
        <v>0</v>
      </c>
      <c r="R213" s="186">
        <v>0</v>
      </c>
      <c r="S213" s="186">
        <v>0</v>
      </c>
      <c r="T213" s="186">
        <f t="shared" si="17"/>
        <v>0</v>
      </c>
      <c r="U213" s="186">
        <v>0</v>
      </c>
      <c r="V213" s="186">
        <v>0</v>
      </c>
      <c r="W213" s="186">
        <v>0</v>
      </c>
      <c r="X213" s="186">
        <v>0</v>
      </c>
      <c r="Y213" s="186">
        <f t="shared" si="18"/>
        <v>0</v>
      </c>
      <c r="Z213" s="186">
        <v>0</v>
      </c>
      <c r="AA213" s="186">
        <v>0</v>
      </c>
      <c r="AB213" s="186">
        <v>0</v>
      </c>
      <c r="AC213" s="186">
        <v>0</v>
      </c>
      <c r="AD213" s="200">
        <f t="shared" si="19"/>
        <v>0</v>
      </c>
      <c r="AE213" s="200">
        <f t="shared" si="20"/>
        <v>0</v>
      </c>
    </row>
    <row r="214" spans="1:31" ht="23.25" x14ac:dyDescent="0.45">
      <c r="A214" s="24" t="s">
        <v>355</v>
      </c>
      <c r="B214" s="71"/>
      <c r="C214" s="66"/>
      <c r="D214" s="66" t="s">
        <v>356</v>
      </c>
      <c r="E214" s="67"/>
      <c r="F214" s="186">
        <v>0</v>
      </c>
      <c r="G214" s="186">
        <v>0</v>
      </c>
      <c r="H214" s="186">
        <v>0</v>
      </c>
      <c r="I214" s="186">
        <v>0</v>
      </c>
      <c r="J214" s="186">
        <v>0</v>
      </c>
      <c r="K214" s="186">
        <v>0</v>
      </c>
      <c r="L214" s="186">
        <v>0</v>
      </c>
      <c r="M214" s="186">
        <v>0</v>
      </c>
      <c r="N214" s="186">
        <f t="shared" si="16"/>
        <v>0</v>
      </c>
      <c r="O214" s="186">
        <v>0</v>
      </c>
      <c r="P214" s="186">
        <v>0</v>
      </c>
      <c r="Q214" s="186">
        <v>0</v>
      </c>
      <c r="R214" s="186">
        <v>0</v>
      </c>
      <c r="S214" s="186">
        <v>0</v>
      </c>
      <c r="T214" s="186">
        <f t="shared" si="17"/>
        <v>0</v>
      </c>
      <c r="U214" s="186">
        <v>0</v>
      </c>
      <c r="V214" s="186">
        <v>0</v>
      </c>
      <c r="W214" s="186">
        <v>0</v>
      </c>
      <c r="X214" s="186">
        <v>0</v>
      </c>
      <c r="Y214" s="186">
        <f t="shared" si="18"/>
        <v>0</v>
      </c>
      <c r="Z214" s="186">
        <v>0</v>
      </c>
      <c r="AA214" s="186">
        <v>0</v>
      </c>
      <c r="AB214" s="186">
        <v>0</v>
      </c>
      <c r="AC214" s="186">
        <v>0</v>
      </c>
      <c r="AD214" s="200">
        <f t="shared" si="19"/>
        <v>0</v>
      </c>
      <c r="AE214" s="200">
        <f t="shared" si="20"/>
        <v>0</v>
      </c>
    </row>
    <row r="215" spans="1:31" ht="23.25" x14ac:dyDescent="0.45">
      <c r="A215" s="24" t="s">
        <v>357</v>
      </c>
      <c r="B215" s="71"/>
      <c r="C215" s="66"/>
      <c r="D215" s="66" t="s">
        <v>358</v>
      </c>
      <c r="E215" s="67"/>
      <c r="F215" s="186">
        <v>0</v>
      </c>
      <c r="G215" s="186">
        <v>0</v>
      </c>
      <c r="H215" s="186">
        <v>0</v>
      </c>
      <c r="I215" s="186">
        <v>0</v>
      </c>
      <c r="J215" s="186">
        <v>0</v>
      </c>
      <c r="K215" s="186">
        <v>0</v>
      </c>
      <c r="L215" s="186">
        <v>0</v>
      </c>
      <c r="M215" s="186">
        <v>0</v>
      </c>
      <c r="N215" s="186">
        <f t="shared" si="16"/>
        <v>0</v>
      </c>
      <c r="O215" s="186">
        <v>0</v>
      </c>
      <c r="P215" s="186">
        <v>0</v>
      </c>
      <c r="Q215" s="186">
        <v>0</v>
      </c>
      <c r="R215" s="186">
        <v>0</v>
      </c>
      <c r="S215" s="186">
        <v>0</v>
      </c>
      <c r="T215" s="186">
        <f t="shared" si="17"/>
        <v>0</v>
      </c>
      <c r="U215" s="186">
        <v>0</v>
      </c>
      <c r="V215" s="186">
        <v>0</v>
      </c>
      <c r="W215" s="186">
        <v>0</v>
      </c>
      <c r="X215" s="186">
        <v>0</v>
      </c>
      <c r="Y215" s="186">
        <f t="shared" si="18"/>
        <v>0</v>
      </c>
      <c r="Z215" s="186">
        <v>0</v>
      </c>
      <c r="AA215" s="186">
        <v>0</v>
      </c>
      <c r="AB215" s="186">
        <v>0</v>
      </c>
      <c r="AC215" s="186">
        <v>0</v>
      </c>
      <c r="AD215" s="200">
        <f t="shared" si="19"/>
        <v>0</v>
      </c>
      <c r="AE215" s="200">
        <f t="shared" si="20"/>
        <v>0</v>
      </c>
    </row>
    <row r="216" spans="1:31" ht="23.25" x14ac:dyDescent="0.45">
      <c r="A216" s="24" t="s">
        <v>359</v>
      </c>
      <c r="B216" s="71"/>
      <c r="C216" s="66"/>
      <c r="D216" s="66" t="s">
        <v>360</v>
      </c>
      <c r="E216" s="67"/>
      <c r="F216" s="186">
        <v>0</v>
      </c>
      <c r="G216" s="186">
        <v>0</v>
      </c>
      <c r="H216" s="186">
        <v>0</v>
      </c>
      <c r="I216" s="186">
        <v>0</v>
      </c>
      <c r="J216" s="186">
        <v>0</v>
      </c>
      <c r="K216" s="186">
        <v>0</v>
      </c>
      <c r="L216" s="186">
        <v>0</v>
      </c>
      <c r="M216" s="186">
        <v>0</v>
      </c>
      <c r="N216" s="186">
        <f t="shared" si="16"/>
        <v>0</v>
      </c>
      <c r="O216" s="186">
        <v>0</v>
      </c>
      <c r="P216" s="186">
        <v>0</v>
      </c>
      <c r="Q216" s="186">
        <v>0</v>
      </c>
      <c r="R216" s="186">
        <v>0</v>
      </c>
      <c r="S216" s="186">
        <v>0</v>
      </c>
      <c r="T216" s="186">
        <f t="shared" si="17"/>
        <v>0</v>
      </c>
      <c r="U216" s="186">
        <v>0</v>
      </c>
      <c r="V216" s="186">
        <v>0</v>
      </c>
      <c r="W216" s="186">
        <v>0</v>
      </c>
      <c r="X216" s="186">
        <v>0</v>
      </c>
      <c r="Y216" s="186">
        <f t="shared" si="18"/>
        <v>0</v>
      </c>
      <c r="Z216" s="186">
        <v>0</v>
      </c>
      <c r="AA216" s="186">
        <v>0</v>
      </c>
      <c r="AB216" s="186">
        <v>0</v>
      </c>
      <c r="AC216" s="186">
        <v>0</v>
      </c>
      <c r="AD216" s="200">
        <f t="shared" si="19"/>
        <v>0</v>
      </c>
      <c r="AE216" s="200">
        <f t="shared" si="20"/>
        <v>0</v>
      </c>
    </row>
    <row r="217" spans="1:31" ht="23.25" x14ac:dyDescent="0.5">
      <c r="A217" s="17"/>
      <c r="B217" s="78"/>
      <c r="C217" s="75" t="s">
        <v>361</v>
      </c>
      <c r="D217" s="76"/>
      <c r="E217" s="77"/>
      <c r="F217" s="258"/>
      <c r="G217" s="258"/>
      <c r="H217" s="258"/>
      <c r="I217" s="258"/>
      <c r="J217" s="258"/>
      <c r="K217" s="258"/>
      <c r="L217" s="258"/>
      <c r="M217" s="258"/>
      <c r="N217" s="186">
        <f t="shared" si="16"/>
        <v>0</v>
      </c>
      <c r="O217" s="258"/>
      <c r="P217" s="258"/>
      <c r="Q217" s="258"/>
      <c r="R217" s="258"/>
      <c r="S217" s="258"/>
      <c r="T217" s="186">
        <f t="shared" si="17"/>
        <v>0</v>
      </c>
      <c r="U217" s="258"/>
      <c r="V217" s="258"/>
      <c r="W217" s="258"/>
      <c r="X217" s="258"/>
      <c r="Y217" s="186">
        <f t="shared" si="18"/>
        <v>0</v>
      </c>
      <c r="Z217" s="258"/>
      <c r="AA217" s="258"/>
      <c r="AB217" s="200"/>
      <c r="AC217" s="200"/>
      <c r="AD217" s="200">
        <f t="shared" si="19"/>
        <v>0</v>
      </c>
      <c r="AE217" s="200">
        <f t="shared" si="20"/>
        <v>0</v>
      </c>
    </row>
    <row r="218" spans="1:31" ht="23.25" x14ac:dyDescent="0.45">
      <c r="A218" s="24" t="s">
        <v>362</v>
      </c>
      <c r="B218" s="71"/>
      <c r="C218" s="66"/>
      <c r="D218" s="66" t="s">
        <v>363</v>
      </c>
      <c r="E218" s="67"/>
      <c r="F218" s="186">
        <v>0</v>
      </c>
      <c r="G218" s="186">
        <v>0</v>
      </c>
      <c r="H218" s="186">
        <v>0</v>
      </c>
      <c r="I218" s="186">
        <v>0</v>
      </c>
      <c r="J218" s="186">
        <v>0</v>
      </c>
      <c r="K218" s="186">
        <v>0</v>
      </c>
      <c r="L218" s="186">
        <v>0</v>
      </c>
      <c r="M218" s="186">
        <v>0</v>
      </c>
      <c r="N218" s="186">
        <f t="shared" si="16"/>
        <v>0</v>
      </c>
      <c r="O218" s="186">
        <v>0</v>
      </c>
      <c r="P218" s="186">
        <v>0</v>
      </c>
      <c r="Q218" s="186">
        <v>0</v>
      </c>
      <c r="R218" s="186">
        <v>0</v>
      </c>
      <c r="S218" s="186">
        <v>0</v>
      </c>
      <c r="T218" s="186">
        <f t="shared" si="17"/>
        <v>0</v>
      </c>
      <c r="U218" s="186">
        <v>0</v>
      </c>
      <c r="V218" s="186">
        <v>0</v>
      </c>
      <c r="W218" s="186">
        <v>0</v>
      </c>
      <c r="X218" s="186">
        <v>0</v>
      </c>
      <c r="Y218" s="186">
        <f t="shared" si="18"/>
        <v>0</v>
      </c>
      <c r="Z218" s="186">
        <v>0</v>
      </c>
      <c r="AA218" s="186">
        <v>0</v>
      </c>
      <c r="AB218" s="200">
        <v>0</v>
      </c>
      <c r="AC218" s="200">
        <v>0</v>
      </c>
      <c r="AD218" s="200">
        <f t="shared" si="19"/>
        <v>0</v>
      </c>
      <c r="AE218" s="200">
        <f t="shared" si="20"/>
        <v>0</v>
      </c>
    </row>
    <row r="219" spans="1:31" ht="23.25" x14ac:dyDescent="0.45">
      <c r="A219" s="24" t="s">
        <v>364</v>
      </c>
      <c r="B219" s="71"/>
      <c r="C219" s="66"/>
      <c r="D219" s="66" t="s">
        <v>540</v>
      </c>
      <c r="E219" s="67"/>
      <c r="F219" s="186">
        <v>0</v>
      </c>
      <c r="G219" s="186">
        <v>0</v>
      </c>
      <c r="H219" s="186">
        <v>0</v>
      </c>
      <c r="I219" s="186">
        <v>0</v>
      </c>
      <c r="J219" s="186">
        <v>0</v>
      </c>
      <c r="K219" s="186">
        <v>0</v>
      </c>
      <c r="L219" s="186">
        <v>0</v>
      </c>
      <c r="M219" s="186">
        <v>0</v>
      </c>
      <c r="N219" s="186">
        <f t="shared" si="16"/>
        <v>0</v>
      </c>
      <c r="O219" s="186">
        <v>0</v>
      </c>
      <c r="P219" s="186">
        <v>0</v>
      </c>
      <c r="Q219" s="186">
        <v>0</v>
      </c>
      <c r="R219" s="186">
        <v>0</v>
      </c>
      <c r="S219" s="186">
        <v>0</v>
      </c>
      <c r="T219" s="186">
        <f t="shared" si="17"/>
        <v>0</v>
      </c>
      <c r="U219" s="186">
        <v>0</v>
      </c>
      <c r="V219" s="186">
        <v>0</v>
      </c>
      <c r="W219" s="186">
        <v>0</v>
      </c>
      <c r="X219" s="186">
        <v>0</v>
      </c>
      <c r="Y219" s="186">
        <f t="shared" si="18"/>
        <v>0</v>
      </c>
      <c r="Z219" s="186">
        <v>0</v>
      </c>
      <c r="AA219" s="186">
        <v>0</v>
      </c>
      <c r="AB219" s="200">
        <v>0</v>
      </c>
      <c r="AC219" s="200">
        <v>0</v>
      </c>
      <c r="AD219" s="200">
        <f t="shared" si="19"/>
        <v>0</v>
      </c>
      <c r="AE219" s="200">
        <f t="shared" si="20"/>
        <v>0</v>
      </c>
    </row>
    <row r="220" spans="1:31" ht="23.25" x14ac:dyDescent="0.45">
      <c r="A220" s="48" t="s">
        <v>365</v>
      </c>
      <c r="B220" s="85"/>
      <c r="C220" s="83"/>
      <c r="D220" s="83" t="s">
        <v>366</v>
      </c>
      <c r="E220" s="84"/>
      <c r="F220" s="260">
        <v>0</v>
      </c>
      <c r="G220" s="260">
        <v>0</v>
      </c>
      <c r="H220" s="260">
        <v>0</v>
      </c>
      <c r="I220" s="260">
        <v>0</v>
      </c>
      <c r="J220" s="260">
        <v>0</v>
      </c>
      <c r="K220" s="260">
        <v>0</v>
      </c>
      <c r="L220" s="260">
        <v>0</v>
      </c>
      <c r="M220" s="260">
        <v>0</v>
      </c>
      <c r="N220" s="186">
        <f t="shared" si="16"/>
        <v>0</v>
      </c>
      <c r="O220" s="260">
        <v>0</v>
      </c>
      <c r="P220" s="260">
        <v>0</v>
      </c>
      <c r="Q220" s="260">
        <v>0</v>
      </c>
      <c r="R220" s="260">
        <v>0</v>
      </c>
      <c r="S220" s="260">
        <v>0</v>
      </c>
      <c r="T220" s="186">
        <f t="shared" si="17"/>
        <v>0</v>
      </c>
      <c r="U220" s="260">
        <v>0</v>
      </c>
      <c r="V220" s="260">
        <v>0</v>
      </c>
      <c r="W220" s="260">
        <v>0</v>
      </c>
      <c r="X220" s="260">
        <v>0</v>
      </c>
      <c r="Y220" s="186">
        <f t="shared" si="18"/>
        <v>0</v>
      </c>
      <c r="Z220" s="260">
        <v>0</v>
      </c>
      <c r="AA220" s="260">
        <v>0</v>
      </c>
      <c r="AB220" s="200">
        <v>0</v>
      </c>
      <c r="AC220" s="200">
        <v>0</v>
      </c>
      <c r="AD220" s="200">
        <f t="shared" si="19"/>
        <v>0</v>
      </c>
      <c r="AE220" s="200">
        <f t="shared" si="20"/>
        <v>0</v>
      </c>
    </row>
    <row r="221" spans="1:31" ht="23.25" x14ac:dyDescent="0.45">
      <c r="A221" s="24" t="s">
        <v>367</v>
      </c>
      <c r="B221" s="71"/>
      <c r="C221" s="66"/>
      <c r="D221" s="66" t="s">
        <v>368</v>
      </c>
      <c r="E221" s="67"/>
      <c r="F221" s="186">
        <v>0</v>
      </c>
      <c r="G221" s="186">
        <v>0</v>
      </c>
      <c r="H221" s="186">
        <v>0</v>
      </c>
      <c r="I221" s="186">
        <v>0</v>
      </c>
      <c r="J221" s="186">
        <v>0</v>
      </c>
      <c r="K221" s="186">
        <v>0</v>
      </c>
      <c r="L221" s="186">
        <v>0</v>
      </c>
      <c r="M221" s="186">
        <v>0</v>
      </c>
      <c r="N221" s="186">
        <f t="shared" si="16"/>
        <v>0</v>
      </c>
      <c r="O221" s="186">
        <v>0</v>
      </c>
      <c r="P221" s="186">
        <v>0</v>
      </c>
      <c r="Q221" s="186">
        <v>0</v>
      </c>
      <c r="R221" s="186">
        <v>0</v>
      </c>
      <c r="S221" s="186">
        <v>0</v>
      </c>
      <c r="T221" s="186">
        <f t="shared" si="17"/>
        <v>0</v>
      </c>
      <c r="U221" s="186">
        <v>0</v>
      </c>
      <c r="V221" s="186">
        <v>0</v>
      </c>
      <c r="W221" s="186">
        <v>0</v>
      </c>
      <c r="X221" s="186">
        <v>0</v>
      </c>
      <c r="Y221" s="186">
        <f t="shared" si="18"/>
        <v>0</v>
      </c>
      <c r="Z221" s="186">
        <v>0</v>
      </c>
      <c r="AA221" s="186">
        <v>0</v>
      </c>
      <c r="AB221" s="200">
        <v>0</v>
      </c>
      <c r="AC221" s="200">
        <v>0</v>
      </c>
      <c r="AD221" s="200">
        <f t="shared" si="19"/>
        <v>0</v>
      </c>
      <c r="AE221" s="200">
        <f t="shared" si="20"/>
        <v>0</v>
      </c>
    </row>
    <row r="222" spans="1:31" ht="23.25" x14ac:dyDescent="0.45">
      <c r="A222" s="24" t="s">
        <v>369</v>
      </c>
      <c r="B222" s="71"/>
      <c r="C222" s="66"/>
      <c r="D222" s="66" t="s">
        <v>370</v>
      </c>
      <c r="E222" s="67"/>
      <c r="F222" s="186">
        <v>0</v>
      </c>
      <c r="G222" s="186">
        <v>0</v>
      </c>
      <c r="H222" s="186">
        <v>0</v>
      </c>
      <c r="I222" s="186">
        <v>0</v>
      </c>
      <c r="J222" s="186">
        <v>0</v>
      </c>
      <c r="K222" s="186">
        <v>20000</v>
      </c>
      <c r="L222" s="186">
        <v>0</v>
      </c>
      <c r="M222" s="186">
        <v>0</v>
      </c>
      <c r="N222" s="186">
        <f t="shared" si="16"/>
        <v>20000</v>
      </c>
      <c r="O222" s="186">
        <v>0</v>
      </c>
      <c r="P222" s="186">
        <v>0</v>
      </c>
      <c r="Q222" s="186">
        <v>0</v>
      </c>
      <c r="R222" s="186">
        <v>15000</v>
      </c>
      <c r="S222" s="186">
        <v>0</v>
      </c>
      <c r="T222" s="186">
        <f t="shared" si="17"/>
        <v>15000</v>
      </c>
      <c r="U222" s="186">
        <v>0</v>
      </c>
      <c r="V222" s="186">
        <v>0</v>
      </c>
      <c r="W222" s="186">
        <v>0</v>
      </c>
      <c r="X222" s="186">
        <v>15000</v>
      </c>
      <c r="Y222" s="186">
        <f t="shared" si="18"/>
        <v>15000</v>
      </c>
      <c r="Z222" s="186">
        <v>0</v>
      </c>
      <c r="AA222" s="186">
        <v>0</v>
      </c>
      <c r="AB222" s="200">
        <v>0</v>
      </c>
      <c r="AC222" s="200">
        <v>12000</v>
      </c>
      <c r="AD222" s="200">
        <f t="shared" si="19"/>
        <v>12000</v>
      </c>
      <c r="AE222" s="200">
        <f t="shared" si="20"/>
        <v>62000</v>
      </c>
    </row>
    <row r="223" spans="1:31" ht="23.25" x14ac:dyDescent="0.45">
      <c r="A223" s="24" t="s">
        <v>371</v>
      </c>
      <c r="B223" s="71"/>
      <c r="C223" s="66"/>
      <c r="D223" s="66" t="s">
        <v>372</v>
      </c>
      <c r="E223" s="67"/>
      <c r="F223" s="186">
        <v>0</v>
      </c>
      <c r="G223" s="186">
        <v>0</v>
      </c>
      <c r="H223" s="186">
        <v>0</v>
      </c>
      <c r="I223" s="186">
        <v>0</v>
      </c>
      <c r="J223" s="186">
        <v>0</v>
      </c>
      <c r="K223" s="186">
        <v>0</v>
      </c>
      <c r="L223" s="186">
        <v>0</v>
      </c>
      <c r="M223" s="186">
        <v>0</v>
      </c>
      <c r="N223" s="186">
        <f t="shared" si="16"/>
        <v>0</v>
      </c>
      <c r="O223" s="186">
        <v>0</v>
      </c>
      <c r="P223" s="186">
        <v>0</v>
      </c>
      <c r="Q223" s="186">
        <v>0</v>
      </c>
      <c r="R223" s="186">
        <v>0</v>
      </c>
      <c r="S223" s="186">
        <v>0</v>
      </c>
      <c r="T223" s="186">
        <f t="shared" si="17"/>
        <v>0</v>
      </c>
      <c r="U223" s="186">
        <v>0</v>
      </c>
      <c r="V223" s="186">
        <v>0</v>
      </c>
      <c r="W223" s="186">
        <v>0</v>
      </c>
      <c r="X223" s="186">
        <v>0</v>
      </c>
      <c r="Y223" s="186">
        <f t="shared" si="18"/>
        <v>0</v>
      </c>
      <c r="Z223" s="186">
        <v>0</v>
      </c>
      <c r="AA223" s="186">
        <v>0</v>
      </c>
      <c r="AB223" s="200">
        <v>0</v>
      </c>
      <c r="AC223" s="200">
        <v>0</v>
      </c>
      <c r="AD223" s="200">
        <f t="shared" si="19"/>
        <v>0</v>
      </c>
      <c r="AE223" s="200">
        <f t="shared" si="20"/>
        <v>0</v>
      </c>
    </row>
    <row r="224" spans="1:31" ht="23.25" x14ac:dyDescent="0.45">
      <c r="A224" s="24" t="s">
        <v>373</v>
      </c>
      <c r="B224" s="71"/>
      <c r="C224" s="66"/>
      <c r="D224" s="66" t="s">
        <v>374</v>
      </c>
      <c r="E224" s="67"/>
      <c r="F224" s="186">
        <v>0</v>
      </c>
      <c r="G224" s="186">
        <v>0</v>
      </c>
      <c r="H224" s="186">
        <v>0</v>
      </c>
      <c r="I224" s="186">
        <v>0</v>
      </c>
      <c r="J224" s="186">
        <v>0</v>
      </c>
      <c r="K224" s="186">
        <v>0</v>
      </c>
      <c r="L224" s="186">
        <v>0</v>
      </c>
      <c r="M224" s="186">
        <v>0</v>
      </c>
      <c r="N224" s="186">
        <f t="shared" si="16"/>
        <v>0</v>
      </c>
      <c r="O224" s="186">
        <v>0</v>
      </c>
      <c r="P224" s="186">
        <v>0</v>
      </c>
      <c r="Q224" s="186">
        <v>0</v>
      </c>
      <c r="R224" s="186">
        <v>0</v>
      </c>
      <c r="S224" s="186">
        <v>0</v>
      </c>
      <c r="T224" s="186">
        <f t="shared" si="17"/>
        <v>0</v>
      </c>
      <c r="U224" s="186">
        <v>0</v>
      </c>
      <c r="V224" s="186">
        <v>0</v>
      </c>
      <c r="W224" s="186">
        <v>0</v>
      </c>
      <c r="X224" s="186">
        <v>0</v>
      </c>
      <c r="Y224" s="186">
        <f t="shared" si="18"/>
        <v>0</v>
      </c>
      <c r="Z224" s="186">
        <v>0</v>
      </c>
      <c r="AA224" s="186">
        <v>0</v>
      </c>
      <c r="AB224" s="200">
        <v>0</v>
      </c>
      <c r="AC224" s="200">
        <v>0</v>
      </c>
      <c r="AD224" s="200">
        <f t="shared" si="19"/>
        <v>0</v>
      </c>
      <c r="AE224" s="200">
        <f t="shared" si="20"/>
        <v>0</v>
      </c>
    </row>
    <row r="225" spans="1:31" ht="23.25" x14ac:dyDescent="0.45">
      <c r="A225" s="24" t="s">
        <v>375</v>
      </c>
      <c r="B225" s="71"/>
      <c r="C225" s="66"/>
      <c r="D225" s="66" t="s">
        <v>376</v>
      </c>
      <c r="E225" s="67"/>
      <c r="F225" s="186">
        <v>0</v>
      </c>
      <c r="G225" s="186">
        <v>0</v>
      </c>
      <c r="H225" s="186">
        <v>0</v>
      </c>
      <c r="I225" s="186">
        <v>0</v>
      </c>
      <c r="J225" s="186">
        <v>0</v>
      </c>
      <c r="K225" s="186">
        <v>0</v>
      </c>
      <c r="L225" s="186">
        <v>0</v>
      </c>
      <c r="M225" s="186">
        <v>0</v>
      </c>
      <c r="N225" s="186">
        <f t="shared" si="16"/>
        <v>0</v>
      </c>
      <c r="O225" s="186">
        <v>0</v>
      </c>
      <c r="P225" s="186">
        <v>0</v>
      </c>
      <c r="Q225" s="186">
        <v>0</v>
      </c>
      <c r="R225" s="186">
        <v>0</v>
      </c>
      <c r="S225" s="186">
        <v>0</v>
      </c>
      <c r="T225" s="186">
        <f t="shared" si="17"/>
        <v>0</v>
      </c>
      <c r="U225" s="186">
        <v>0</v>
      </c>
      <c r="V225" s="186">
        <v>0</v>
      </c>
      <c r="W225" s="186">
        <v>0</v>
      </c>
      <c r="X225" s="186">
        <v>0</v>
      </c>
      <c r="Y225" s="186">
        <f t="shared" si="18"/>
        <v>0</v>
      </c>
      <c r="Z225" s="186">
        <v>0</v>
      </c>
      <c r="AA225" s="186">
        <v>0</v>
      </c>
      <c r="AB225" s="200">
        <v>0</v>
      </c>
      <c r="AC225" s="200">
        <v>0</v>
      </c>
      <c r="AD225" s="200">
        <f t="shared" si="19"/>
        <v>0</v>
      </c>
      <c r="AE225" s="200">
        <f t="shared" si="20"/>
        <v>0</v>
      </c>
    </row>
    <row r="226" spans="1:31" ht="23.25" x14ac:dyDescent="0.45">
      <c r="A226" s="24" t="s">
        <v>462</v>
      </c>
      <c r="B226" s="71"/>
      <c r="C226" s="66"/>
      <c r="D226" s="66" t="s">
        <v>463</v>
      </c>
      <c r="E226" s="67"/>
      <c r="F226" s="186">
        <v>500</v>
      </c>
      <c r="G226" s="186">
        <v>0</v>
      </c>
      <c r="H226" s="186">
        <v>0</v>
      </c>
      <c r="I226" s="186">
        <v>0</v>
      </c>
      <c r="J226" s="186">
        <v>0</v>
      </c>
      <c r="K226" s="186">
        <v>0</v>
      </c>
      <c r="L226" s="186">
        <v>0</v>
      </c>
      <c r="M226" s="186">
        <v>0</v>
      </c>
      <c r="N226" s="186">
        <f t="shared" si="16"/>
        <v>500</v>
      </c>
      <c r="O226" s="186">
        <v>0</v>
      </c>
      <c r="P226" s="186">
        <v>500</v>
      </c>
      <c r="Q226" s="186">
        <v>0</v>
      </c>
      <c r="R226" s="186">
        <v>0</v>
      </c>
      <c r="S226" s="186">
        <v>0</v>
      </c>
      <c r="T226" s="186">
        <f t="shared" si="17"/>
        <v>500</v>
      </c>
      <c r="U226" s="186">
        <v>0</v>
      </c>
      <c r="V226" s="186">
        <v>500</v>
      </c>
      <c r="W226" s="186">
        <v>0</v>
      </c>
      <c r="X226" s="186">
        <v>0</v>
      </c>
      <c r="Y226" s="186">
        <f t="shared" si="18"/>
        <v>500</v>
      </c>
      <c r="Z226" s="186">
        <v>0</v>
      </c>
      <c r="AA226" s="186">
        <v>500</v>
      </c>
      <c r="AB226" s="200">
        <v>0</v>
      </c>
      <c r="AC226" s="200">
        <v>0</v>
      </c>
      <c r="AD226" s="200">
        <f t="shared" si="19"/>
        <v>500</v>
      </c>
      <c r="AE226" s="200">
        <f t="shared" si="20"/>
        <v>2000</v>
      </c>
    </row>
    <row r="227" spans="1:31" ht="23.25" x14ac:dyDescent="0.45">
      <c r="A227" s="24" t="s">
        <v>494</v>
      </c>
      <c r="B227" s="71"/>
      <c r="C227" s="66"/>
      <c r="D227" s="66" t="s">
        <v>495</v>
      </c>
      <c r="E227" s="67"/>
      <c r="F227" s="186">
        <v>0</v>
      </c>
      <c r="G227" s="186">
        <v>0</v>
      </c>
      <c r="H227" s="186">
        <v>0</v>
      </c>
      <c r="I227" s="186">
        <v>0</v>
      </c>
      <c r="J227" s="186">
        <v>0</v>
      </c>
      <c r="K227" s="186">
        <v>0</v>
      </c>
      <c r="L227" s="186">
        <v>0</v>
      </c>
      <c r="M227" s="186">
        <v>0</v>
      </c>
      <c r="N227" s="186">
        <f t="shared" si="16"/>
        <v>0</v>
      </c>
      <c r="O227" s="186">
        <v>0</v>
      </c>
      <c r="P227" s="186">
        <v>0</v>
      </c>
      <c r="Q227" s="186">
        <v>0</v>
      </c>
      <c r="R227" s="186">
        <v>0</v>
      </c>
      <c r="S227" s="186">
        <v>0</v>
      </c>
      <c r="T227" s="186">
        <f t="shared" si="17"/>
        <v>0</v>
      </c>
      <c r="U227" s="186">
        <v>0</v>
      </c>
      <c r="V227" s="186">
        <v>0</v>
      </c>
      <c r="W227" s="186">
        <v>0</v>
      </c>
      <c r="X227" s="186">
        <v>0</v>
      </c>
      <c r="Y227" s="186">
        <f t="shared" si="18"/>
        <v>0</v>
      </c>
      <c r="Z227" s="186">
        <v>0</v>
      </c>
      <c r="AA227" s="186">
        <v>0</v>
      </c>
      <c r="AB227" s="200">
        <v>0</v>
      </c>
      <c r="AC227" s="200">
        <v>0</v>
      </c>
      <c r="AD227" s="200">
        <f t="shared" si="19"/>
        <v>0</v>
      </c>
      <c r="AE227" s="200">
        <f t="shared" si="20"/>
        <v>0</v>
      </c>
    </row>
    <row r="228" spans="1:31" ht="23.25" x14ac:dyDescent="0.45">
      <c r="A228" s="24" t="s">
        <v>496</v>
      </c>
      <c r="B228" s="71"/>
      <c r="C228" s="66"/>
      <c r="D228" s="66" t="s">
        <v>497</v>
      </c>
      <c r="E228" s="67"/>
      <c r="F228" s="186">
        <v>0</v>
      </c>
      <c r="G228" s="186">
        <v>0</v>
      </c>
      <c r="H228" s="186">
        <v>0</v>
      </c>
      <c r="I228" s="186">
        <v>0</v>
      </c>
      <c r="J228" s="186">
        <v>0</v>
      </c>
      <c r="K228" s="186">
        <v>0</v>
      </c>
      <c r="L228" s="186">
        <v>0</v>
      </c>
      <c r="M228" s="186">
        <v>0</v>
      </c>
      <c r="N228" s="186">
        <f t="shared" si="16"/>
        <v>0</v>
      </c>
      <c r="O228" s="186">
        <v>0</v>
      </c>
      <c r="P228" s="186">
        <v>0</v>
      </c>
      <c r="Q228" s="186">
        <v>0</v>
      </c>
      <c r="R228" s="186">
        <v>0</v>
      </c>
      <c r="S228" s="186">
        <v>0</v>
      </c>
      <c r="T228" s="186">
        <f t="shared" si="17"/>
        <v>0</v>
      </c>
      <c r="U228" s="186">
        <v>0</v>
      </c>
      <c r="V228" s="186">
        <v>0</v>
      </c>
      <c r="W228" s="186">
        <v>0</v>
      </c>
      <c r="X228" s="186">
        <v>0</v>
      </c>
      <c r="Y228" s="186">
        <f t="shared" si="18"/>
        <v>0</v>
      </c>
      <c r="Z228" s="186">
        <v>0</v>
      </c>
      <c r="AA228" s="186">
        <v>0</v>
      </c>
      <c r="AB228" s="200">
        <v>0</v>
      </c>
      <c r="AC228" s="200">
        <v>0</v>
      </c>
      <c r="AD228" s="200">
        <f t="shared" si="19"/>
        <v>0</v>
      </c>
      <c r="AE228" s="200">
        <f t="shared" si="20"/>
        <v>0</v>
      </c>
    </row>
    <row r="229" spans="1:31" ht="23.25" x14ac:dyDescent="0.45">
      <c r="A229" s="97" t="s">
        <v>541</v>
      </c>
      <c r="B229" s="98"/>
      <c r="C229" s="99"/>
      <c r="D229" s="99" t="s">
        <v>542</v>
      </c>
      <c r="E229" s="102"/>
      <c r="F229" s="187">
        <v>0</v>
      </c>
      <c r="G229" s="187">
        <v>0</v>
      </c>
      <c r="H229" s="187">
        <v>0</v>
      </c>
      <c r="I229" s="187">
        <v>0</v>
      </c>
      <c r="J229" s="187">
        <v>0</v>
      </c>
      <c r="K229" s="187">
        <v>0</v>
      </c>
      <c r="L229" s="187">
        <v>0</v>
      </c>
      <c r="M229" s="187">
        <v>0</v>
      </c>
      <c r="N229" s="187">
        <f t="shared" si="16"/>
        <v>0</v>
      </c>
      <c r="O229" s="187">
        <v>0</v>
      </c>
      <c r="P229" s="187">
        <v>0</v>
      </c>
      <c r="Q229" s="187">
        <v>0</v>
      </c>
      <c r="R229" s="187">
        <v>0</v>
      </c>
      <c r="S229" s="187">
        <v>0</v>
      </c>
      <c r="T229" s="187">
        <f t="shared" si="17"/>
        <v>0</v>
      </c>
      <c r="U229" s="187">
        <v>0</v>
      </c>
      <c r="V229" s="187">
        <v>0</v>
      </c>
      <c r="W229" s="187">
        <v>0</v>
      </c>
      <c r="X229" s="187">
        <v>0</v>
      </c>
      <c r="Y229" s="187">
        <f t="shared" si="18"/>
        <v>0</v>
      </c>
      <c r="Z229" s="187">
        <v>0</v>
      </c>
      <c r="AA229" s="187">
        <v>0</v>
      </c>
      <c r="AB229" s="201">
        <v>0</v>
      </c>
      <c r="AC229" s="201">
        <v>0</v>
      </c>
      <c r="AD229" s="201">
        <f t="shared" si="19"/>
        <v>0</v>
      </c>
      <c r="AE229" s="201">
        <f t="shared" si="20"/>
        <v>0</v>
      </c>
    </row>
    <row r="230" spans="1:31" ht="23.25" x14ac:dyDescent="0.45">
      <c r="A230" s="24" t="s">
        <v>670</v>
      </c>
      <c r="B230" s="71"/>
      <c r="C230" s="66"/>
      <c r="D230" s="66" t="s">
        <v>671</v>
      </c>
      <c r="E230" s="67"/>
      <c r="F230" s="186">
        <v>0</v>
      </c>
      <c r="G230" s="186">
        <v>0</v>
      </c>
      <c r="H230" s="186">
        <v>0</v>
      </c>
      <c r="I230" s="186">
        <v>0</v>
      </c>
      <c r="J230" s="186">
        <v>0</v>
      </c>
      <c r="K230" s="186">
        <v>0</v>
      </c>
      <c r="L230" s="186">
        <v>0</v>
      </c>
      <c r="M230" s="186">
        <v>0</v>
      </c>
      <c r="N230" s="186">
        <f t="shared" si="16"/>
        <v>0</v>
      </c>
      <c r="O230" s="186">
        <v>0</v>
      </c>
      <c r="P230" s="186">
        <v>0</v>
      </c>
      <c r="Q230" s="186">
        <v>0</v>
      </c>
      <c r="R230" s="186">
        <v>0</v>
      </c>
      <c r="S230" s="186">
        <v>0</v>
      </c>
      <c r="T230" s="186">
        <f t="shared" si="17"/>
        <v>0</v>
      </c>
      <c r="U230" s="186">
        <v>0</v>
      </c>
      <c r="V230" s="186">
        <v>0</v>
      </c>
      <c r="W230" s="186">
        <v>0</v>
      </c>
      <c r="X230" s="186">
        <v>0</v>
      </c>
      <c r="Y230" s="186">
        <f t="shared" si="18"/>
        <v>0</v>
      </c>
      <c r="Z230" s="186">
        <v>0</v>
      </c>
      <c r="AA230" s="186">
        <v>0</v>
      </c>
      <c r="AB230" s="200">
        <v>0</v>
      </c>
      <c r="AC230" s="200">
        <v>0</v>
      </c>
      <c r="AD230" s="200">
        <f t="shared" si="19"/>
        <v>0</v>
      </c>
      <c r="AE230" s="200">
        <f t="shared" si="20"/>
        <v>0</v>
      </c>
    </row>
    <row r="231" spans="1:31" ht="23.25" x14ac:dyDescent="0.45">
      <c r="A231" s="24" t="s">
        <v>696</v>
      </c>
      <c r="B231" s="71"/>
      <c r="C231" s="66"/>
      <c r="D231" s="66" t="s">
        <v>697</v>
      </c>
      <c r="E231" s="67"/>
      <c r="F231" s="186">
        <v>0</v>
      </c>
      <c r="G231" s="186">
        <v>0</v>
      </c>
      <c r="H231" s="186">
        <v>0</v>
      </c>
      <c r="I231" s="186">
        <v>0</v>
      </c>
      <c r="J231" s="186">
        <v>0</v>
      </c>
      <c r="K231" s="186">
        <v>0</v>
      </c>
      <c r="L231" s="186">
        <v>0</v>
      </c>
      <c r="M231" s="186">
        <v>0</v>
      </c>
      <c r="N231" s="186">
        <f t="shared" si="16"/>
        <v>0</v>
      </c>
      <c r="O231" s="186">
        <v>0</v>
      </c>
      <c r="P231" s="186">
        <v>0</v>
      </c>
      <c r="Q231" s="186">
        <v>0</v>
      </c>
      <c r="R231" s="186">
        <v>0</v>
      </c>
      <c r="S231" s="186">
        <v>0</v>
      </c>
      <c r="T231" s="186">
        <f t="shared" si="17"/>
        <v>0</v>
      </c>
      <c r="U231" s="186">
        <v>0</v>
      </c>
      <c r="V231" s="186">
        <v>0</v>
      </c>
      <c r="W231" s="186">
        <v>0</v>
      </c>
      <c r="X231" s="186">
        <v>0</v>
      </c>
      <c r="Y231" s="186">
        <f t="shared" si="18"/>
        <v>0</v>
      </c>
      <c r="Z231" s="186">
        <v>0</v>
      </c>
      <c r="AA231" s="186">
        <v>0</v>
      </c>
      <c r="AB231" s="200">
        <v>0</v>
      </c>
      <c r="AC231" s="200">
        <v>0</v>
      </c>
      <c r="AD231" s="200">
        <f t="shared" si="19"/>
        <v>0</v>
      </c>
      <c r="AE231" s="200">
        <f t="shared" si="20"/>
        <v>0</v>
      </c>
    </row>
    <row r="232" spans="1:31" ht="23.25" x14ac:dyDescent="0.45">
      <c r="A232" s="24" t="s">
        <v>377</v>
      </c>
      <c r="B232" s="71"/>
      <c r="C232" s="66"/>
      <c r="D232" s="66" t="s">
        <v>378</v>
      </c>
      <c r="E232" s="67"/>
      <c r="F232" s="186">
        <v>10000</v>
      </c>
      <c r="G232" s="186">
        <v>0</v>
      </c>
      <c r="H232" s="186">
        <v>0</v>
      </c>
      <c r="I232" s="186">
        <v>0</v>
      </c>
      <c r="J232" s="186">
        <v>0</v>
      </c>
      <c r="K232" s="186">
        <v>30000</v>
      </c>
      <c r="L232" s="186">
        <v>0</v>
      </c>
      <c r="M232" s="186">
        <v>10000</v>
      </c>
      <c r="N232" s="186">
        <f t="shared" si="16"/>
        <v>50000</v>
      </c>
      <c r="O232" s="186">
        <v>0</v>
      </c>
      <c r="P232" s="186">
        <v>10000</v>
      </c>
      <c r="Q232" s="186">
        <v>0</v>
      </c>
      <c r="R232" s="186">
        <v>25000</v>
      </c>
      <c r="S232" s="186">
        <v>5000</v>
      </c>
      <c r="T232" s="186">
        <f t="shared" si="17"/>
        <v>40000</v>
      </c>
      <c r="U232" s="186">
        <v>10000</v>
      </c>
      <c r="V232" s="186">
        <v>0</v>
      </c>
      <c r="W232" s="186">
        <v>0</v>
      </c>
      <c r="X232" s="186">
        <v>25000</v>
      </c>
      <c r="Y232" s="186">
        <f t="shared" si="18"/>
        <v>35000</v>
      </c>
      <c r="Z232" s="186">
        <v>0</v>
      </c>
      <c r="AA232" s="186">
        <v>0</v>
      </c>
      <c r="AB232" s="200">
        <v>0</v>
      </c>
      <c r="AC232" s="200">
        <v>35000</v>
      </c>
      <c r="AD232" s="200">
        <f t="shared" si="19"/>
        <v>35000</v>
      </c>
      <c r="AE232" s="200">
        <f t="shared" si="20"/>
        <v>160000</v>
      </c>
    </row>
    <row r="233" spans="1:31" ht="23.25" x14ac:dyDescent="0.5">
      <c r="A233" s="24"/>
      <c r="B233" s="65" t="s">
        <v>603</v>
      </c>
      <c r="C233" s="66"/>
      <c r="D233" s="66"/>
      <c r="E233" s="67"/>
      <c r="F233" s="186"/>
      <c r="G233" s="186"/>
      <c r="H233" s="186"/>
      <c r="I233" s="186"/>
      <c r="J233" s="186"/>
      <c r="K233" s="186"/>
      <c r="L233" s="186"/>
      <c r="M233" s="186"/>
      <c r="N233" s="186">
        <f t="shared" si="16"/>
        <v>0</v>
      </c>
      <c r="O233" s="186"/>
      <c r="P233" s="186"/>
      <c r="Q233" s="186"/>
      <c r="R233" s="186"/>
      <c r="S233" s="186"/>
      <c r="T233" s="186">
        <f t="shared" si="17"/>
        <v>0</v>
      </c>
      <c r="U233" s="186"/>
      <c r="V233" s="186"/>
      <c r="W233" s="186"/>
      <c r="X233" s="186"/>
      <c r="Y233" s="186">
        <f t="shared" si="18"/>
        <v>0</v>
      </c>
      <c r="Z233" s="186"/>
      <c r="AA233" s="186"/>
      <c r="AB233" s="200"/>
      <c r="AC233" s="200"/>
      <c r="AD233" s="200">
        <f t="shared" si="19"/>
        <v>0</v>
      </c>
      <c r="AE233" s="200">
        <f t="shared" si="20"/>
        <v>0</v>
      </c>
    </row>
    <row r="234" spans="1:31" ht="23.25" x14ac:dyDescent="0.5">
      <c r="A234" s="24"/>
      <c r="B234" s="71"/>
      <c r="C234" s="62" t="s">
        <v>379</v>
      </c>
      <c r="D234" s="66"/>
      <c r="E234" s="67"/>
      <c r="F234" s="186"/>
      <c r="G234" s="186"/>
      <c r="H234" s="186"/>
      <c r="I234" s="186"/>
      <c r="J234" s="186"/>
      <c r="K234" s="186"/>
      <c r="L234" s="186"/>
      <c r="M234" s="186"/>
      <c r="N234" s="186">
        <f t="shared" si="16"/>
        <v>0</v>
      </c>
      <c r="O234" s="186"/>
      <c r="P234" s="186"/>
      <c r="Q234" s="186"/>
      <c r="R234" s="186"/>
      <c r="S234" s="186"/>
      <c r="T234" s="186">
        <f t="shared" si="17"/>
        <v>0</v>
      </c>
      <c r="U234" s="186"/>
      <c r="V234" s="186"/>
      <c r="W234" s="186"/>
      <c r="X234" s="186"/>
      <c r="Y234" s="186">
        <f t="shared" si="18"/>
        <v>0</v>
      </c>
      <c r="Z234" s="186"/>
      <c r="AA234" s="186"/>
      <c r="AB234" s="200"/>
      <c r="AC234" s="200"/>
      <c r="AD234" s="200">
        <f t="shared" si="19"/>
        <v>0</v>
      </c>
      <c r="AE234" s="200">
        <f t="shared" si="20"/>
        <v>0</v>
      </c>
    </row>
    <row r="235" spans="1:31" ht="23.25" x14ac:dyDescent="0.45">
      <c r="A235" s="24" t="s">
        <v>380</v>
      </c>
      <c r="B235" s="71"/>
      <c r="C235" s="66"/>
      <c r="D235" s="66" t="s">
        <v>379</v>
      </c>
      <c r="E235" s="67"/>
      <c r="F235" s="186">
        <v>100000</v>
      </c>
      <c r="G235" s="186">
        <v>0</v>
      </c>
      <c r="H235" s="186">
        <v>0</v>
      </c>
      <c r="I235" s="186">
        <v>0</v>
      </c>
      <c r="J235" s="186">
        <v>0</v>
      </c>
      <c r="K235" s="186">
        <v>0</v>
      </c>
      <c r="L235" s="186">
        <v>0</v>
      </c>
      <c r="M235" s="186">
        <v>0</v>
      </c>
      <c r="N235" s="186">
        <f t="shared" si="16"/>
        <v>100000</v>
      </c>
      <c r="O235" s="186">
        <v>99000</v>
      </c>
      <c r="P235" s="186">
        <v>0</v>
      </c>
      <c r="Q235" s="186">
        <v>0</v>
      </c>
      <c r="R235" s="186">
        <v>0</v>
      </c>
      <c r="S235" s="186">
        <v>0</v>
      </c>
      <c r="T235" s="186">
        <f t="shared" si="17"/>
        <v>99000</v>
      </c>
      <c r="U235" s="186">
        <v>8000</v>
      </c>
      <c r="V235" s="186">
        <v>0</v>
      </c>
      <c r="W235" s="186">
        <v>0</v>
      </c>
      <c r="X235" s="186">
        <v>0</v>
      </c>
      <c r="Y235" s="186">
        <f t="shared" si="18"/>
        <v>8000</v>
      </c>
      <c r="Z235" s="186">
        <v>14000</v>
      </c>
      <c r="AA235" s="186">
        <v>0</v>
      </c>
      <c r="AB235" s="186">
        <v>0</v>
      </c>
      <c r="AC235" s="186">
        <v>0</v>
      </c>
      <c r="AD235" s="200">
        <f t="shared" si="19"/>
        <v>14000</v>
      </c>
      <c r="AE235" s="200">
        <f t="shared" si="20"/>
        <v>221000</v>
      </c>
    </row>
    <row r="236" spans="1:31" ht="23.25" x14ac:dyDescent="0.5">
      <c r="A236" s="24"/>
      <c r="B236" s="71"/>
      <c r="C236" s="62" t="s">
        <v>381</v>
      </c>
      <c r="D236" s="66"/>
      <c r="E236" s="67"/>
      <c r="F236" s="186"/>
      <c r="G236" s="186"/>
      <c r="H236" s="186"/>
      <c r="I236" s="186"/>
      <c r="J236" s="186"/>
      <c r="K236" s="186"/>
      <c r="L236" s="186"/>
      <c r="M236" s="186"/>
      <c r="N236" s="186">
        <f t="shared" si="16"/>
        <v>0</v>
      </c>
      <c r="O236" s="186"/>
      <c r="P236" s="186"/>
      <c r="Q236" s="186"/>
      <c r="R236" s="186"/>
      <c r="S236" s="186"/>
      <c r="T236" s="186">
        <f t="shared" si="17"/>
        <v>0</v>
      </c>
      <c r="U236" s="186"/>
      <c r="V236" s="186"/>
      <c r="W236" s="186"/>
      <c r="X236" s="186"/>
      <c r="Y236" s="186">
        <f t="shared" si="18"/>
        <v>0</v>
      </c>
      <c r="Z236" s="186"/>
      <c r="AA236" s="186"/>
      <c r="AB236" s="200"/>
      <c r="AC236" s="200"/>
      <c r="AD236" s="200">
        <f t="shared" si="19"/>
        <v>0</v>
      </c>
      <c r="AE236" s="200">
        <f t="shared" si="20"/>
        <v>0</v>
      </c>
    </row>
    <row r="237" spans="1:31" ht="23.25" x14ac:dyDescent="0.45">
      <c r="A237" s="24" t="s">
        <v>382</v>
      </c>
      <c r="B237" s="71"/>
      <c r="C237" s="66"/>
      <c r="D237" s="66" t="s">
        <v>383</v>
      </c>
      <c r="E237" s="67"/>
      <c r="F237" s="186">
        <v>47000</v>
      </c>
      <c r="G237" s="186">
        <v>0</v>
      </c>
      <c r="H237" s="186">
        <v>0</v>
      </c>
      <c r="I237" s="186">
        <v>0</v>
      </c>
      <c r="J237" s="186">
        <v>0</v>
      </c>
      <c r="K237" s="186">
        <v>0</v>
      </c>
      <c r="L237" s="186">
        <v>0</v>
      </c>
      <c r="M237" s="186">
        <v>0</v>
      </c>
      <c r="N237" s="186">
        <f t="shared" si="16"/>
        <v>47000</v>
      </c>
      <c r="O237" s="186">
        <v>0</v>
      </c>
      <c r="P237" s="186">
        <v>0</v>
      </c>
      <c r="Q237" s="186">
        <v>0</v>
      </c>
      <c r="R237" s="186">
        <v>0</v>
      </c>
      <c r="S237" s="186">
        <v>0</v>
      </c>
      <c r="T237" s="186">
        <f t="shared" si="17"/>
        <v>0</v>
      </c>
      <c r="U237" s="186">
        <v>13000</v>
      </c>
      <c r="V237" s="186">
        <v>0</v>
      </c>
      <c r="W237" s="186">
        <v>0</v>
      </c>
      <c r="X237" s="186">
        <v>0</v>
      </c>
      <c r="Y237" s="186">
        <f t="shared" si="18"/>
        <v>13000</v>
      </c>
      <c r="Z237" s="186">
        <v>0</v>
      </c>
      <c r="AA237" s="186">
        <v>0</v>
      </c>
      <c r="AB237" s="186">
        <v>0</v>
      </c>
      <c r="AC237" s="186">
        <v>0</v>
      </c>
      <c r="AD237" s="200">
        <f t="shared" si="19"/>
        <v>0</v>
      </c>
      <c r="AE237" s="200">
        <f t="shared" si="20"/>
        <v>60000</v>
      </c>
    </row>
    <row r="238" spans="1:31" ht="23.25" x14ac:dyDescent="0.45">
      <c r="A238" s="24" t="s">
        <v>384</v>
      </c>
      <c r="B238" s="71"/>
      <c r="C238" s="66"/>
      <c r="D238" s="66" t="s">
        <v>385</v>
      </c>
      <c r="E238" s="67"/>
      <c r="F238" s="186">
        <v>1200000</v>
      </c>
      <c r="G238" s="186">
        <v>0</v>
      </c>
      <c r="H238" s="186">
        <v>0</v>
      </c>
      <c r="I238" s="186">
        <v>0</v>
      </c>
      <c r="J238" s="186">
        <v>0</v>
      </c>
      <c r="K238" s="186">
        <v>0</v>
      </c>
      <c r="L238" s="186">
        <v>0</v>
      </c>
      <c r="M238" s="186">
        <v>0</v>
      </c>
      <c r="N238" s="186">
        <f t="shared" si="16"/>
        <v>1200000</v>
      </c>
      <c r="O238" s="186">
        <v>152000</v>
      </c>
      <c r="P238" s="186">
        <v>0</v>
      </c>
      <c r="Q238" s="186">
        <v>0</v>
      </c>
      <c r="R238" s="186">
        <v>0</v>
      </c>
      <c r="S238" s="186">
        <v>0</v>
      </c>
      <c r="T238" s="186">
        <f t="shared" si="17"/>
        <v>152000</v>
      </c>
      <c r="U238" s="186">
        <v>540000</v>
      </c>
      <c r="V238" s="186">
        <v>0</v>
      </c>
      <c r="W238" s="186">
        <v>0</v>
      </c>
      <c r="X238" s="186">
        <v>0</v>
      </c>
      <c r="Y238" s="186">
        <f t="shared" si="18"/>
        <v>540000</v>
      </c>
      <c r="Z238" s="186">
        <v>65000</v>
      </c>
      <c r="AA238" s="186">
        <v>0</v>
      </c>
      <c r="AB238" s="186">
        <v>0</v>
      </c>
      <c r="AC238" s="186">
        <v>0</v>
      </c>
      <c r="AD238" s="200">
        <f t="shared" si="19"/>
        <v>65000</v>
      </c>
      <c r="AE238" s="200">
        <f t="shared" si="20"/>
        <v>1957000</v>
      </c>
    </row>
    <row r="239" spans="1:31" ht="23.25" x14ac:dyDescent="0.45">
      <c r="A239" s="24" t="s">
        <v>386</v>
      </c>
      <c r="B239" s="71"/>
      <c r="C239" s="66"/>
      <c r="D239" s="66" t="s">
        <v>387</v>
      </c>
      <c r="E239" s="67"/>
      <c r="F239" s="186">
        <v>17000</v>
      </c>
      <c r="G239" s="186">
        <v>0</v>
      </c>
      <c r="H239" s="186">
        <v>0</v>
      </c>
      <c r="I239" s="186">
        <v>0</v>
      </c>
      <c r="J239" s="186">
        <v>0</v>
      </c>
      <c r="K239" s="186">
        <v>0</v>
      </c>
      <c r="L239" s="186">
        <v>0</v>
      </c>
      <c r="M239" s="186">
        <v>0</v>
      </c>
      <c r="N239" s="186">
        <f t="shared" si="16"/>
        <v>17000</v>
      </c>
      <c r="O239" s="186">
        <v>480000</v>
      </c>
      <c r="P239" s="186">
        <v>0</v>
      </c>
      <c r="Q239" s="186">
        <v>0</v>
      </c>
      <c r="R239" s="186">
        <v>0</v>
      </c>
      <c r="S239" s="186">
        <v>0</v>
      </c>
      <c r="T239" s="186">
        <f t="shared" si="17"/>
        <v>480000</v>
      </c>
      <c r="U239" s="186">
        <v>0</v>
      </c>
      <c r="V239" s="186">
        <v>0</v>
      </c>
      <c r="W239" s="186">
        <v>0</v>
      </c>
      <c r="X239" s="186">
        <v>0</v>
      </c>
      <c r="Y239" s="186">
        <f t="shared" si="18"/>
        <v>0</v>
      </c>
      <c r="Z239" s="186">
        <v>0</v>
      </c>
      <c r="AA239" s="186">
        <v>0</v>
      </c>
      <c r="AB239" s="186">
        <v>0</v>
      </c>
      <c r="AC239" s="186">
        <v>0</v>
      </c>
      <c r="AD239" s="200">
        <f t="shared" si="19"/>
        <v>0</v>
      </c>
      <c r="AE239" s="200">
        <f t="shared" si="20"/>
        <v>497000</v>
      </c>
    </row>
    <row r="240" spans="1:31" ht="23.25" x14ac:dyDescent="0.45">
      <c r="A240" s="48" t="s">
        <v>677</v>
      </c>
      <c r="B240" s="85"/>
      <c r="C240" s="83"/>
      <c r="D240" s="83" t="s">
        <v>388</v>
      </c>
      <c r="E240" s="84"/>
      <c r="F240" s="260">
        <v>0</v>
      </c>
      <c r="G240" s="186">
        <v>0</v>
      </c>
      <c r="H240" s="186">
        <v>0</v>
      </c>
      <c r="I240" s="186">
        <v>0</v>
      </c>
      <c r="J240" s="186">
        <v>0</v>
      </c>
      <c r="K240" s="186">
        <v>0</v>
      </c>
      <c r="L240" s="186">
        <v>0</v>
      </c>
      <c r="M240" s="186">
        <v>0</v>
      </c>
      <c r="N240" s="186">
        <f t="shared" si="16"/>
        <v>0</v>
      </c>
      <c r="O240" s="260">
        <v>11000</v>
      </c>
      <c r="P240" s="186">
        <v>0</v>
      </c>
      <c r="Q240" s="186">
        <v>0</v>
      </c>
      <c r="R240" s="186">
        <v>0</v>
      </c>
      <c r="S240" s="186">
        <v>0</v>
      </c>
      <c r="T240" s="186">
        <f t="shared" si="17"/>
        <v>11000</v>
      </c>
      <c r="U240" s="260">
        <v>9000</v>
      </c>
      <c r="V240" s="186">
        <v>0</v>
      </c>
      <c r="W240" s="186">
        <v>0</v>
      </c>
      <c r="X240" s="186">
        <v>0</v>
      </c>
      <c r="Y240" s="186">
        <f t="shared" si="18"/>
        <v>9000</v>
      </c>
      <c r="Z240" s="260">
        <v>3000</v>
      </c>
      <c r="AA240" s="186">
        <v>0</v>
      </c>
      <c r="AB240" s="186">
        <v>0</v>
      </c>
      <c r="AC240" s="186">
        <v>0</v>
      </c>
      <c r="AD240" s="200">
        <f t="shared" si="19"/>
        <v>3000</v>
      </c>
      <c r="AE240" s="200">
        <f t="shared" si="20"/>
        <v>23000</v>
      </c>
    </row>
    <row r="241" spans="1:31" ht="23.25" x14ac:dyDescent="0.45">
      <c r="A241" s="24" t="s">
        <v>664</v>
      </c>
      <c r="B241" s="71"/>
      <c r="C241" s="66"/>
      <c r="D241" s="66" t="s">
        <v>665</v>
      </c>
      <c r="E241" s="67"/>
      <c r="F241" s="260">
        <v>0</v>
      </c>
      <c r="G241" s="186">
        <v>0</v>
      </c>
      <c r="H241" s="186">
        <v>0</v>
      </c>
      <c r="I241" s="186">
        <v>0</v>
      </c>
      <c r="J241" s="186">
        <v>0</v>
      </c>
      <c r="K241" s="186">
        <v>0</v>
      </c>
      <c r="L241" s="186">
        <v>0</v>
      </c>
      <c r="M241" s="186">
        <v>0</v>
      </c>
      <c r="N241" s="186">
        <f t="shared" si="16"/>
        <v>0</v>
      </c>
      <c r="O241" s="186">
        <v>0</v>
      </c>
      <c r="P241" s="186">
        <v>0</v>
      </c>
      <c r="Q241" s="186">
        <v>0</v>
      </c>
      <c r="R241" s="186">
        <v>0</v>
      </c>
      <c r="S241" s="186">
        <v>0</v>
      </c>
      <c r="T241" s="186">
        <f t="shared" si="17"/>
        <v>0</v>
      </c>
      <c r="U241" s="186">
        <v>0</v>
      </c>
      <c r="V241" s="186">
        <v>0</v>
      </c>
      <c r="W241" s="186">
        <v>0</v>
      </c>
      <c r="X241" s="186">
        <v>0</v>
      </c>
      <c r="Y241" s="186">
        <f t="shared" si="18"/>
        <v>0</v>
      </c>
      <c r="Z241" s="186">
        <v>0</v>
      </c>
      <c r="AA241" s="186">
        <v>0</v>
      </c>
      <c r="AB241" s="186">
        <v>0</v>
      </c>
      <c r="AC241" s="186">
        <v>0</v>
      </c>
      <c r="AD241" s="200">
        <f t="shared" si="19"/>
        <v>0</v>
      </c>
      <c r="AE241" s="200">
        <f t="shared" si="20"/>
        <v>0</v>
      </c>
    </row>
    <row r="242" spans="1:31" ht="23.25" x14ac:dyDescent="0.5">
      <c r="A242" s="17"/>
      <c r="B242" s="78"/>
      <c r="C242" s="75" t="s">
        <v>389</v>
      </c>
      <c r="D242" s="76"/>
      <c r="E242" s="77"/>
      <c r="F242" s="258"/>
      <c r="G242" s="258"/>
      <c r="H242" s="258"/>
      <c r="I242" s="258"/>
      <c r="J242" s="258"/>
      <c r="K242" s="258"/>
      <c r="L242" s="258"/>
      <c r="M242" s="258"/>
      <c r="N242" s="186">
        <f t="shared" si="16"/>
        <v>0</v>
      </c>
      <c r="O242" s="258"/>
      <c r="P242" s="258"/>
      <c r="Q242" s="258"/>
      <c r="R242" s="258"/>
      <c r="S242" s="258"/>
      <c r="T242" s="186">
        <f t="shared" si="17"/>
        <v>0</v>
      </c>
      <c r="U242" s="258"/>
      <c r="V242" s="258"/>
      <c r="W242" s="258"/>
      <c r="X242" s="258"/>
      <c r="Y242" s="186">
        <f t="shared" si="18"/>
        <v>0</v>
      </c>
      <c r="Z242" s="258"/>
      <c r="AA242" s="258"/>
      <c r="AB242" s="200"/>
      <c r="AC242" s="200"/>
      <c r="AD242" s="200">
        <f t="shared" si="19"/>
        <v>0</v>
      </c>
      <c r="AE242" s="200">
        <f t="shared" si="20"/>
        <v>0</v>
      </c>
    </row>
    <row r="243" spans="1:31" ht="23.25" x14ac:dyDescent="0.45">
      <c r="A243" s="24" t="s">
        <v>390</v>
      </c>
      <c r="B243" s="71"/>
      <c r="C243" s="66"/>
      <c r="D243" s="66" t="s">
        <v>391</v>
      </c>
      <c r="E243" s="67"/>
      <c r="F243" s="186">
        <v>0</v>
      </c>
      <c r="G243" s="186">
        <v>0</v>
      </c>
      <c r="H243" s="186">
        <v>0</v>
      </c>
      <c r="I243" s="186">
        <v>0</v>
      </c>
      <c r="J243" s="186">
        <v>0</v>
      </c>
      <c r="K243" s="186">
        <v>0</v>
      </c>
      <c r="L243" s="186">
        <v>0</v>
      </c>
      <c r="M243" s="186">
        <v>0</v>
      </c>
      <c r="N243" s="186">
        <f t="shared" si="16"/>
        <v>0</v>
      </c>
      <c r="O243" s="186">
        <v>0</v>
      </c>
      <c r="P243" s="186">
        <v>0</v>
      </c>
      <c r="Q243" s="186">
        <v>0</v>
      </c>
      <c r="R243" s="186">
        <v>0</v>
      </c>
      <c r="S243" s="186">
        <v>0</v>
      </c>
      <c r="T243" s="186">
        <f t="shared" si="17"/>
        <v>0</v>
      </c>
      <c r="U243" s="186">
        <v>0</v>
      </c>
      <c r="V243" s="186">
        <v>0</v>
      </c>
      <c r="W243" s="186">
        <v>0</v>
      </c>
      <c r="X243" s="186">
        <v>0</v>
      </c>
      <c r="Y243" s="186">
        <f t="shared" si="18"/>
        <v>0</v>
      </c>
      <c r="Z243" s="186">
        <v>0</v>
      </c>
      <c r="AA243" s="186">
        <v>0</v>
      </c>
      <c r="AB243" s="186">
        <v>0</v>
      </c>
      <c r="AC243" s="186">
        <v>0</v>
      </c>
      <c r="AD243" s="200">
        <f t="shared" si="19"/>
        <v>0</v>
      </c>
      <c r="AE243" s="200">
        <f t="shared" si="20"/>
        <v>0</v>
      </c>
    </row>
    <row r="244" spans="1:31" ht="23.25" x14ac:dyDescent="0.45">
      <c r="A244" s="48" t="s">
        <v>392</v>
      </c>
      <c r="B244" s="85"/>
      <c r="C244" s="83"/>
      <c r="D244" s="83" t="s">
        <v>393</v>
      </c>
      <c r="E244" s="84"/>
      <c r="F244" s="186">
        <v>0</v>
      </c>
      <c r="G244" s="186">
        <v>0</v>
      </c>
      <c r="H244" s="186">
        <v>0</v>
      </c>
      <c r="I244" s="186">
        <v>0</v>
      </c>
      <c r="J244" s="186">
        <v>0</v>
      </c>
      <c r="K244" s="186">
        <v>0</v>
      </c>
      <c r="L244" s="186">
        <v>0</v>
      </c>
      <c r="M244" s="186">
        <v>0</v>
      </c>
      <c r="N244" s="186">
        <f t="shared" si="16"/>
        <v>0</v>
      </c>
      <c r="O244" s="186">
        <v>0</v>
      </c>
      <c r="P244" s="186">
        <v>0</v>
      </c>
      <c r="Q244" s="186">
        <v>0</v>
      </c>
      <c r="R244" s="186">
        <v>0</v>
      </c>
      <c r="S244" s="186">
        <v>0</v>
      </c>
      <c r="T244" s="186">
        <f t="shared" si="17"/>
        <v>0</v>
      </c>
      <c r="U244" s="186">
        <v>0</v>
      </c>
      <c r="V244" s="186">
        <v>0</v>
      </c>
      <c r="W244" s="186">
        <v>0</v>
      </c>
      <c r="X244" s="186">
        <v>0</v>
      </c>
      <c r="Y244" s="186">
        <f t="shared" si="18"/>
        <v>0</v>
      </c>
      <c r="Z244" s="186">
        <v>0</v>
      </c>
      <c r="AA244" s="186">
        <v>0</v>
      </c>
      <c r="AB244" s="186">
        <v>0</v>
      </c>
      <c r="AC244" s="186">
        <v>0</v>
      </c>
      <c r="AD244" s="200">
        <f t="shared" si="19"/>
        <v>0</v>
      </c>
      <c r="AE244" s="200">
        <f t="shared" si="20"/>
        <v>0</v>
      </c>
    </row>
    <row r="245" spans="1:31" ht="23.25" x14ac:dyDescent="0.45">
      <c r="A245" s="24" t="s">
        <v>394</v>
      </c>
      <c r="B245" s="71"/>
      <c r="C245" s="66"/>
      <c r="D245" s="66" t="s">
        <v>395</v>
      </c>
      <c r="E245" s="67"/>
      <c r="F245" s="186">
        <v>0</v>
      </c>
      <c r="G245" s="186">
        <v>0</v>
      </c>
      <c r="H245" s="186">
        <v>0</v>
      </c>
      <c r="I245" s="186">
        <v>0</v>
      </c>
      <c r="J245" s="186">
        <v>0</v>
      </c>
      <c r="K245" s="186">
        <v>0</v>
      </c>
      <c r="L245" s="186">
        <v>0</v>
      </c>
      <c r="M245" s="186">
        <v>0</v>
      </c>
      <c r="N245" s="186">
        <f t="shared" si="16"/>
        <v>0</v>
      </c>
      <c r="O245" s="186">
        <v>0</v>
      </c>
      <c r="P245" s="186">
        <v>0</v>
      </c>
      <c r="Q245" s="186">
        <v>0</v>
      </c>
      <c r="R245" s="186">
        <v>0</v>
      </c>
      <c r="S245" s="186">
        <v>0</v>
      </c>
      <c r="T245" s="186">
        <f t="shared" si="17"/>
        <v>0</v>
      </c>
      <c r="U245" s="186">
        <v>0</v>
      </c>
      <c r="V245" s="186">
        <v>0</v>
      </c>
      <c r="W245" s="186">
        <v>0</v>
      </c>
      <c r="X245" s="186">
        <v>0</v>
      </c>
      <c r="Y245" s="186">
        <f t="shared" si="18"/>
        <v>0</v>
      </c>
      <c r="Z245" s="186">
        <v>0</v>
      </c>
      <c r="AA245" s="186">
        <v>0</v>
      </c>
      <c r="AB245" s="186">
        <v>0</v>
      </c>
      <c r="AC245" s="186">
        <v>0</v>
      </c>
      <c r="AD245" s="200">
        <f t="shared" si="19"/>
        <v>0</v>
      </c>
      <c r="AE245" s="200">
        <f t="shared" si="20"/>
        <v>0</v>
      </c>
    </row>
    <row r="246" spans="1:31" ht="23.25" x14ac:dyDescent="0.45">
      <c r="A246" s="24" t="s">
        <v>572</v>
      </c>
      <c r="B246" s="71"/>
      <c r="C246" s="66"/>
      <c r="D246" s="66" t="s">
        <v>573</v>
      </c>
      <c r="E246" s="67"/>
      <c r="F246" s="186">
        <v>0</v>
      </c>
      <c r="G246" s="186">
        <v>0</v>
      </c>
      <c r="H246" s="186">
        <v>0</v>
      </c>
      <c r="I246" s="186">
        <v>0</v>
      </c>
      <c r="J246" s="186">
        <v>0</v>
      </c>
      <c r="K246" s="186">
        <v>0</v>
      </c>
      <c r="L246" s="186">
        <v>0</v>
      </c>
      <c r="M246" s="186">
        <v>0</v>
      </c>
      <c r="N246" s="186">
        <f t="shared" si="16"/>
        <v>0</v>
      </c>
      <c r="O246" s="186">
        <v>0</v>
      </c>
      <c r="P246" s="186">
        <v>0</v>
      </c>
      <c r="Q246" s="186">
        <v>0</v>
      </c>
      <c r="R246" s="186">
        <v>0</v>
      </c>
      <c r="S246" s="186">
        <v>0</v>
      </c>
      <c r="T246" s="186">
        <f t="shared" si="17"/>
        <v>0</v>
      </c>
      <c r="U246" s="186">
        <v>0</v>
      </c>
      <c r="V246" s="186">
        <v>0</v>
      </c>
      <c r="W246" s="186">
        <v>0</v>
      </c>
      <c r="X246" s="186">
        <v>0</v>
      </c>
      <c r="Y246" s="186">
        <f t="shared" si="18"/>
        <v>0</v>
      </c>
      <c r="Z246" s="186">
        <v>0</v>
      </c>
      <c r="AA246" s="186">
        <v>0</v>
      </c>
      <c r="AB246" s="186">
        <v>0</v>
      </c>
      <c r="AC246" s="186">
        <v>0</v>
      </c>
      <c r="AD246" s="200">
        <f t="shared" si="19"/>
        <v>0</v>
      </c>
      <c r="AE246" s="200">
        <f t="shared" si="20"/>
        <v>0</v>
      </c>
    </row>
    <row r="247" spans="1:31" ht="23.25" x14ac:dyDescent="0.5">
      <c r="A247" s="24"/>
      <c r="B247" s="71"/>
      <c r="C247" s="62" t="s">
        <v>396</v>
      </c>
      <c r="D247" s="66"/>
      <c r="E247" s="67"/>
      <c r="F247" s="186"/>
      <c r="G247" s="186"/>
      <c r="H247" s="186"/>
      <c r="I247" s="186"/>
      <c r="J247" s="186"/>
      <c r="K247" s="186"/>
      <c r="L247" s="186"/>
      <c r="M247" s="186"/>
      <c r="N247" s="186">
        <f t="shared" si="16"/>
        <v>0</v>
      </c>
      <c r="O247" s="186"/>
      <c r="P247" s="186"/>
      <c r="Q247" s="186"/>
      <c r="R247" s="186"/>
      <c r="S247" s="186"/>
      <c r="T247" s="186">
        <f t="shared" si="17"/>
        <v>0</v>
      </c>
      <c r="U247" s="186"/>
      <c r="V247" s="186"/>
      <c r="W247" s="186"/>
      <c r="X247" s="186"/>
      <c r="Y247" s="186">
        <f t="shared" si="18"/>
        <v>0</v>
      </c>
      <c r="Z247" s="186"/>
      <c r="AA247" s="186"/>
      <c r="AB247" s="200"/>
      <c r="AC247" s="200"/>
      <c r="AD247" s="200">
        <f t="shared" si="19"/>
        <v>0</v>
      </c>
      <c r="AE247" s="200">
        <f t="shared" si="20"/>
        <v>0</v>
      </c>
    </row>
    <row r="248" spans="1:31" ht="23.25" x14ac:dyDescent="0.45">
      <c r="A248" s="24" t="s">
        <v>397</v>
      </c>
      <c r="B248" s="71"/>
      <c r="C248" s="66"/>
      <c r="D248" s="66" t="s">
        <v>398</v>
      </c>
      <c r="E248" s="67"/>
      <c r="F248" s="186">
        <v>28500000</v>
      </c>
      <c r="G248" s="186">
        <v>0</v>
      </c>
      <c r="H248" s="186">
        <v>0</v>
      </c>
      <c r="I248" s="186">
        <v>0</v>
      </c>
      <c r="J248" s="186">
        <v>0</v>
      </c>
      <c r="K248" s="186">
        <v>0</v>
      </c>
      <c r="L248" s="186">
        <v>0</v>
      </c>
      <c r="M248" s="186">
        <v>0</v>
      </c>
      <c r="N248" s="186">
        <f t="shared" si="16"/>
        <v>28500000</v>
      </c>
      <c r="O248" s="186">
        <v>23878000</v>
      </c>
      <c r="P248" s="186">
        <v>0</v>
      </c>
      <c r="Q248" s="186">
        <v>0</v>
      </c>
      <c r="R248" s="186">
        <v>0</v>
      </c>
      <c r="S248" s="186">
        <v>0</v>
      </c>
      <c r="T248" s="186">
        <f t="shared" si="17"/>
        <v>23878000</v>
      </c>
      <c r="U248" s="186">
        <v>14811000</v>
      </c>
      <c r="V248" s="186">
        <v>0</v>
      </c>
      <c r="W248" s="186">
        <v>0</v>
      </c>
      <c r="X248" s="186">
        <v>0</v>
      </c>
      <c r="Y248" s="186">
        <f t="shared" si="18"/>
        <v>14811000</v>
      </c>
      <c r="Z248" s="186">
        <v>10554000</v>
      </c>
      <c r="AA248" s="186">
        <v>0</v>
      </c>
      <c r="AB248" s="186">
        <v>0</v>
      </c>
      <c r="AC248" s="186">
        <v>0</v>
      </c>
      <c r="AD248" s="200">
        <f t="shared" si="19"/>
        <v>10554000</v>
      </c>
      <c r="AE248" s="200">
        <f t="shared" si="20"/>
        <v>77743000</v>
      </c>
    </row>
    <row r="249" spans="1:31" ht="23.25" x14ac:dyDescent="0.45">
      <c r="A249" s="24" t="s">
        <v>399</v>
      </c>
      <c r="B249" s="71"/>
      <c r="C249" s="66"/>
      <c r="D249" s="66" t="s">
        <v>400</v>
      </c>
      <c r="E249" s="67"/>
      <c r="F249" s="186">
        <v>1000</v>
      </c>
      <c r="G249" s="186">
        <v>0</v>
      </c>
      <c r="H249" s="186">
        <v>0</v>
      </c>
      <c r="I249" s="186">
        <v>0</v>
      </c>
      <c r="J249" s="186">
        <v>0</v>
      </c>
      <c r="K249" s="186">
        <v>0</v>
      </c>
      <c r="L249" s="186">
        <v>0</v>
      </c>
      <c r="M249" s="186">
        <v>0</v>
      </c>
      <c r="N249" s="186">
        <f t="shared" si="16"/>
        <v>1000</v>
      </c>
      <c r="O249" s="186">
        <v>6000</v>
      </c>
      <c r="P249" s="186">
        <v>0</v>
      </c>
      <c r="Q249" s="186">
        <v>0</v>
      </c>
      <c r="R249" s="186">
        <v>0</v>
      </c>
      <c r="S249" s="186">
        <v>0</v>
      </c>
      <c r="T249" s="186">
        <f t="shared" si="17"/>
        <v>6000</v>
      </c>
      <c r="U249" s="186">
        <v>0</v>
      </c>
      <c r="V249" s="186">
        <v>0</v>
      </c>
      <c r="W249" s="186">
        <v>0</v>
      </c>
      <c r="X249" s="186">
        <v>0</v>
      </c>
      <c r="Y249" s="186">
        <f t="shared" si="18"/>
        <v>0</v>
      </c>
      <c r="Z249" s="186">
        <v>0</v>
      </c>
      <c r="AA249" s="186">
        <v>0</v>
      </c>
      <c r="AB249" s="186">
        <v>0</v>
      </c>
      <c r="AC249" s="186">
        <v>0</v>
      </c>
      <c r="AD249" s="200">
        <f t="shared" si="19"/>
        <v>0</v>
      </c>
      <c r="AE249" s="200">
        <f t="shared" si="20"/>
        <v>7000</v>
      </c>
    </row>
    <row r="250" spans="1:31" ht="23.25" x14ac:dyDescent="0.45">
      <c r="A250" s="24" t="s">
        <v>401</v>
      </c>
      <c r="B250" s="71"/>
      <c r="C250" s="66"/>
      <c r="D250" s="66" t="s">
        <v>402</v>
      </c>
      <c r="E250" s="67"/>
      <c r="F250" s="186">
        <v>0</v>
      </c>
      <c r="G250" s="186">
        <v>0</v>
      </c>
      <c r="H250" s="186">
        <v>0</v>
      </c>
      <c r="I250" s="186">
        <v>0</v>
      </c>
      <c r="J250" s="186">
        <v>0</v>
      </c>
      <c r="K250" s="186">
        <v>0</v>
      </c>
      <c r="L250" s="186">
        <v>0</v>
      </c>
      <c r="M250" s="186">
        <v>0</v>
      </c>
      <c r="N250" s="186">
        <f t="shared" si="16"/>
        <v>0</v>
      </c>
      <c r="O250" s="186">
        <v>0</v>
      </c>
      <c r="P250" s="186">
        <v>0</v>
      </c>
      <c r="Q250" s="186">
        <v>0</v>
      </c>
      <c r="R250" s="186">
        <v>0</v>
      </c>
      <c r="S250" s="186">
        <v>0</v>
      </c>
      <c r="T250" s="186">
        <f t="shared" si="17"/>
        <v>0</v>
      </c>
      <c r="U250" s="186">
        <v>0</v>
      </c>
      <c r="V250" s="186">
        <v>0</v>
      </c>
      <c r="W250" s="186">
        <v>0</v>
      </c>
      <c r="X250" s="186">
        <v>0</v>
      </c>
      <c r="Y250" s="186">
        <f t="shared" si="18"/>
        <v>0</v>
      </c>
      <c r="Z250" s="186"/>
      <c r="AA250" s="186">
        <v>0</v>
      </c>
      <c r="AB250" s="186">
        <v>0</v>
      </c>
      <c r="AC250" s="186">
        <v>0</v>
      </c>
      <c r="AD250" s="200">
        <f t="shared" si="19"/>
        <v>0</v>
      </c>
      <c r="AE250" s="200">
        <f t="shared" si="20"/>
        <v>0</v>
      </c>
    </row>
    <row r="251" spans="1:31" ht="23.25" x14ac:dyDescent="0.45">
      <c r="A251" s="24" t="s">
        <v>403</v>
      </c>
      <c r="B251" s="71"/>
      <c r="C251" s="66"/>
      <c r="D251" s="66" t="s">
        <v>404</v>
      </c>
      <c r="E251" s="67"/>
      <c r="F251" s="186">
        <v>1141000</v>
      </c>
      <c r="G251" s="186">
        <v>0</v>
      </c>
      <c r="H251" s="186">
        <v>0</v>
      </c>
      <c r="I251" s="186">
        <v>0</v>
      </c>
      <c r="J251" s="186">
        <v>0</v>
      </c>
      <c r="K251" s="186">
        <v>0</v>
      </c>
      <c r="L251" s="186">
        <v>0</v>
      </c>
      <c r="M251" s="186">
        <v>0</v>
      </c>
      <c r="N251" s="186">
        <f t="shared" si="16"/>
        <v>1141000</v>
      </c>
      <c r="O251" s="186">
        <v>1409000</v>
      </c>
      <c r="P251" s="186">
        <v>0</v>
      </c>
      <c r="Q251" s="186">
        <v>0</v>
      </c>
      <c r="R251" s="186">
        <v>0</v>
      </c>
      <c r="S251" s="186">
        <v>0</v>
      </c>
      <c r="T251" s="186">
        <f t="shared" si="17"/>
        <v>1409000</v>
      </c>
      <c r="U251" s="186">
        <v>1071000</v>
      </c>
      <c r="V251" s="186">
        <v>0</v>
      </c>
      <c r="W251" s="186">
        <v>0</v>
      </c>
      <c r="X251" s="186">
        <v>0</v>
      </c>
      <c r="Y251" s="186">
        <f t="shared" si="18"/>
        <v>1071000</v>
      </c>
      <c r="Z251" s="186">
        <v>647000</v>
      </c>
      <c r="AA251" s="186">
        <v>0</v>
      </c>
      <c r="AB251" s="186">
        <v>0</v>
      </c>
      <c r="AC251" s="186">
        <v>0</v>
      </c>
      <c r="AD251" s="200">
        <f t="shared" si="19"/>
        <v>647000</v>
      </c>
      <c r="AE251" s="200">
        <f t="shared" si="20"/>
        <v>4268000</v>
      </c>
    </row>
    <row r="252" spans="1:31" ht="23.25" x14ac:dyDescent="0.45">
      <c r="A252" s="24" t="s">
        <v>405</v>
      </c>
      <c r="B252" s="71"/>
      <c r="C252" s="66"/>
      <c r="D252" s="66" t="s">
        <v>406</v>
      </c>
      <c r="E252" s="67"/>
      <c r="F252" s="186">
        <v>982000</v>
      </c>
      <c r="G252" s="186">
        <v>0</v>
      </c>
      <c r="H252" s="186">
        <v>0</v>
      </c>
      <c r="I252" s="186">
        <v>0</v>
      </c>
      <c r="J252" s="186">
        <v>0</v>
      </c>
      <c r="K252" s="186">
        <v>0</v>
      </c>
      <c r="L252" s="186">
        <v>0</v>
      </c>
      <c r="M252" s="186">
        <v>0</v>
      </c>
      <c r="N252" s="186">
        <f t="shared" si="16"/>
        <v>982000</v>
      </c>
      <c r="O252" s="186">
        <v>1588000</v>
      </c>
      <c r="P252" s="186">
        <v>0</v>
      </c>
      <c r="Q252" s="186">
        <v>0</v>
      </c>
      <c r="R252" s="186">
        <v>0</v>
      </c>
      <c r="S252" s="186">
        <v>0</v>
      </c>
      <c r="T252" s="186">
        <f t="shared" si="17"/>
        <v>1588000</v>
      </c>
      <c r="U252" s="186">
        <v>930000</v>
      </c>
      <c r="V252" s="186">
        <v>0</v>
      </c>
      <c r="W252" s="186">
        <v>0</v>
      </c>
      <c r="X252" s="186">
        <v>0</v>
      </c>
      <c r="Y252" s="186">
        <f t="shared" si="18"/>
        <v>930000</v>
      </c>
      <c r="Z252" s="186">
        <v>560000</v>
      </c>
      <c r="AA252" s="186">
        <v>0</v>
      </c>
      <c r="AB252" s="186">
        <v>0</v>
      </c>
      <c r="AC252" s="186">
        <v>0</v>
      </c>
      <c r="AD252" s="200">
        <f t="shared" si="19"/>
        <v>560000</v>
      </c>
      <c r="AE252" s="200">
        <f t="shared" si="20"/>
        <v>4060000</v>
      </c>
    </row>
    <row r="253" spans="1:31" ht="23.25" x14ac:dyDescent="0.5">
      <c r="A253" s="17"/>
      <c r="B253" s="78"/>
      <c r="C253" s="75" t="s">
        <v>604</v>
      </c>
      <c r="D253" s="76"/>
      <c r="E253" s="77"/>
      <c r="F253" s="258"/>
      <c r="G253" s="258"/>
      <c r="H253" s="258"/>
      <c r="I253" s="258"/>
      <c r="J253" s="258"/>
      <c r="K253" s="258"/>
      <c r="L253" s="258"/>
      <c r="M253" s="258"/>
      <c r="N253" s="186">
        <f t="shared" si="16"/>
        <v>0</v>
      </c>
      <c r="O253" s="258"/>
      <c r="P253" s="186"/>
      <c r="Q253" s="186"/>
      <c r="R253" s="186"/>
      <c r="S253" s="186"/>
      <c r="T253" s="186">
        <f t="shared" si="17"/>
        <v>0</v>
      </c>
      <c r="U253" s="258"/>
      <c r="V253" s="258"/>
      <c r="W253" s="258"/>
      <c r="X253" s="258"/>
      <c r="Y253" s="186">
        <f t="shared" si="18"/>
        <v>0</v>
      </c>
      <c r="Z253" s="258"/>
      <c r="AA253" s="258"/>
      <c r="AB253" s="200"/>
      <c r="AC253" s="200"/>
      <c r="AD253" s="200">
        <f t="shared" si="19"/>
        <v>0</v>
      </c>
      <c r="AE253" s="200">
        <f t="shared" si="20"/>
        <v>0</v>
      </c>
    </row>
    <row r="254" spans="1:31" ht="23.25" x14ac:dyDescent="0.45">
      <c r="A254" s="24" t="s">
        <v>407</v>
      </c>
      <c r="B254" s="71"/>
      <c r="C254" s="66"/>
      <c r="D254" s="66" t="s">
        <v>408</v>
      </c>
      <c r="E254" s="67"/>
      <c r="F254" s="186">
        <v>118000</v>
      </c>
      <c r="G254" s="186">
        <v>0</v>
      </c>
      <c r="H254" s="186">
        <v>0</v>
      </c>
      <c r="I254" s="186">
        <v>0</v>
      </c>
      <c r="J254" s="186">
        <v>0</v>
      </c>
      <c r="K254" s="186">
        <v>0</v>
      </c>
      <c r="L254" s="186">
        <v>0</v>
      </c>
      <c r="M254" s="186">
        <v>0</v>
      </c>
      <c r="N254" s="186">
        <f t="shared" si="16"/>
        <v>118000</v>
      </c>
      <c r="O254" s="186">
        <v>73000</v>
      </c>
      <c r="P254" s="186">
        <v>0</v>
      </c>
      <c r="Q254" s="186">
        <v>0</v>
      </c>
      <c r="R254" s="186">
        <v>0</v>
      </c>
      <c r="S254" s="186">
        <v>0</v>
      </c>
      <c r="T254" s="186">
        <f t="shared" si="17"/>
        <v>73000</v>
      </c>
      <c r="U254" s="186">
        <v>111000</v>
      </c>
      <c r="V254" s="186">
        <v>0</v>
      </c>
      <c r="W254" s="186">
        <v>0</v>
      </c>
      <c r="X254" s="186">
        <v>0</v>
      </c>
      <c r="Y254" s="186">
        <f t="shared" si="18"/>
        <v>111000</v>
      </c>
      <c r="Z254" s="186">
        <v>38000</v>
      </c>
      <c r="AA254" s="186">
        <v>0</v>
      </c>
      <c r="AB254" s="186">
        <v>0</v>
      </c>
      <c r="AC254" s="186">
        <v>0</v>
      </c>
      <c r="AD254" s="200">
        <f t="shared" si="19"/>
        <v>38000</v>
      </c>
      <c r="AE254" s="200">
        <f t="shared" si="20"/>
        <v>340000</v>
      </c>
    </row>
    <row r="255" spans="1:31" ht="23.25" x14ac:dyDescent="0.45">
      <c r="A255" s="24" t="s">
        <v>409</v>
      </c>
      <c r="B255" s="71"/>
      <c r="C255" s="66"/>
      <c r="D255" s="66" t="s">
        <v>516</v>
      </c>
      <c r="E255" s="67"/>
      <c r="F255" s="186">
        <v>6000</v>
      </c>
      <c r="G255" s="186">
        <v>0</v>
      </c>
      <c r="H255" s="186">
        <v>0</v>
      </c>
      <c r="I255" s="186">
        <v>0</v>
      </c>
      <c r="J255" s="186">
        <v>0</v>
      </c>
      <c r="K255" s="186">
        <v>0</v>
      </c>
      <c r="L255" s="186">
        <v>0</v>
      </c>
      <c r="M255" s="186">
        <v>0</v>
      </c>
      <c r="N255" s="186">
        <f t="shared" si="16"/>
        <v>6000</v>
      </c>
      <c r="O255" s="186">
        <v>2000</v>
      </c>
      <c r="P255" s="186">
        <v>0</v>
      </c>
      <c r="Q255" s="186">
        <v>0</v>
      </c>
      <c r="R255" s="186">
        <v>0</v>
      </c>
      <c r="S255" s="186">
        <v>0</v>
      </c>
      <c r="T255" s="186">
        <f t="shared" si="17"/>
        <v>2000</v>
      </c>
      <c r="U255" s="186">
        <v>4000</v>
      </c>
      <c r="V255" s="186">
        <v>0</v>
      </c>
      <c r="W255" s="186">
        <v>0</v>
      </c>
      <c r="X255" s="186">
        <v>0</v>
      </c>
      <c r="Y255" s="186">
        <f t="shared" si="18"/>
        <v>4000</v>
      </c>
      <c r="Z255" s="186">
        <v>1000</v>
      </c>
      <c r="AA255" s="186">
        <v>0</v>
      </c>
      <c r="AB255" s="186">
        <v>0</v>
      </c>
      <c r="AC255" s="186">
        <v>0</v>
      </c>
      <c r="AD255" s="200">
        <f t="shared" si="19"/>
        <v>1000</v>
      </c>
      <c r="AE255" s="200">
        <f t="shared" si="20"/>
        <v>13000</v>
      </c>
    </row>
    <row r="256" spans="1:31" ht="23.25" x14ac:dyDescent="0.45">
      <c r="A256" s="24" t="s">
        <v>410</v>
      </c>
      <c r="B256" s="71"/>
      <c r="C256" s="66"/>
      <c r="D256" s="66" t="s">
        <v>411</v>
      </c>
      <c r="E256" s="67"/>
      <c r="F256" s="186">
        <v>94000</v>
      </c>
      <c r="G256" s="186">
        <v>0</v>
      </c>
      <c r="H256" s="186">
        <v>0</v>
      </c>
      <c r="I256" s="186">
        <v>0</v>
      </c>
      <c r="J256" s="186">
        <v>0</v>
      </c>
      <c r="K256" s="186">
        <v>0</v>
      </c>
      <c r="L256" s="186">
        <v>0</v>
      </c>
      <c r="M256" s="186">
        <v>0</v>
      </c>
      <c r="N256" s="186">
        <f t="shared" si="16"/>
        <v>94000</v>
      </c>
      <c r="O256" s="186">
        <v>29000</v>
      </c>
      <c r="P256" s="186">
        <v>0</v>
      </c>
      <c r="Q256" s="186">
        <v>0</v>
      </c>
      <c r="R256" s="186">
        <v>0</v>
      </c>
      <c r="S256" s="186">
        <v>0</v>
      </c>
      <c r="T256" s="186">
        <f t="shared" si="17"/>
        <v>29000</v>
      </c>
      <c r="U256" s="186">
        <v>24000</v>
      </c>
      <c r="V256" s="186">
        <v>0</v>
      </c>
      <c r="W256" s="186">
        <v>0</v>
      </c>
      <c r="X256" s="186">
        <v>0</v>
      </c>
      <c r="Y256" s="186">
        <f t="shared" si="18"/>
        <v>24000</v>
      </c>
      <c r="Z256" s="186">
        <v>24000</v>
      </c>
      <c r="AA256" s="186">
        <v>0</v>
      </c>
      <c r="AB256" s="186">
        <v>0</v>
      </c>
      <c r="AC256" s="186">
        <v>0</v>
      </c>
      <c r="AD256" s="200">
        <f t="shared" si="19"/>
        <v>24000</v>
      </c>
      <c r="AE256" s="200">
        <f t="shared" si="20"/>
        <v>171000</v>
      </c>
    </row>
    <row r="257" spans="1:32" ht="23.25" x14ac:dyDescent="0.45">
      <c r="A257" s="24" t="s">
        <v>412</v>
      </c>
      <c r="B257" s="71"/>
      <c r="C257" s="66"/>
      <c r="D257" s="66" t="s">
        <v>413</v>
      </c>
      <c r="E257" s="67"/>
      <c r="F257" s="186">
        <v>393000</v>
      </c>
      <c r="G257" s="186">
        <v>0</v>
      </c>
      <c r="H257" s="186">
        <v>0</v>
      </c>
      <c r="I257" s="186">
        <v>0</v>
      </c>
      <c r="J257" s="186">
        <v>0</v>
      </c>
      <c r="K257" s="186">
        <v>0</v>
      </c>
      <c r="L257" s="186">
        <v>0</v>
      </c>
      <c r="M257" s="186">
        <v>0</v>
      </c>
      <c r="N257" s="186">
        <f t="shared" si="16"/>
        <v>393000</v>
      </c>
      <c r="O257" s="186">
        <v>168000</v>
      </c>
      <c r="P257" s="186">
        <v>0</v>
      </c>
      <c r="Q257" s="186">
        <v>0</v>
      </c>
      <c r="R257" s="186">
        <v>0</v>
      </c>
      <c r="S257" s="186">
        <v>0</v>
      </c>
      <c r="T257" s="186">
        <f t="shared" si="17"/>
        <v>168000</v>
      </c>
      <c r="U257" s="186">
        <v>146000</v>
      </c>
      <c r="V257" s="186">
        <v>0</v>
      </c>
      <c r="W257" s="186">
        <v>0</v>
      </c>
      <c r="X257" s="186">
        <v>0</v>
      </c>
      <c r="Y257" s="186">
        <f t="shared" si="18"/>
        <v>146000</v>
      </c>
      <c r="Z257" s="186">
        <v>136000</v>
      </c>
      <c r="AA257" s="186">
        <v>0</v>
      </c>
      <c r="AB257" s="186">
        <v>0</v>
      </c>
      <c r="AC257" s="186">
        <v>0</v>
      </c>
      <c r="AD257" s="200">
        <f t="shared" si="19"/>
        <v>136000</v>
      </c>
      <c r="AE257" s="200">
        <f t="shared" si="20"/>
        <v>843000</v>
      </c>
    </row>
    <row r="258" spans="1:32" ht="23.25" x14ac:dyDescent="0.45">
      <c r="A258" s="24" t="s">
        <v>414</v>
      </c>
      <c r="B258" s="71"/>
      <c r="C258" s="66"/>
      <c r="D258" s="66" t="s">
        <v>415</v>
      </c>
      <c r="E258" s="67"/>
      <c r="F258" s="186">
        <v>123000</v>
      </c>
      <c r="G258" s="186">
        <v>0</v>
      </c>
      <c r="H258" s="186">
        <v>0</v>
      </c>
      <c r="I258" s="186">
        <v>0</v>
      </c>
      <c r="J258" s="186">
        <v>0</v>
      </c>
      <c r="K258" s="186">
        <v>0</v>
      </c>
      <c r="L258" s="186">
        <v>0</v>
      </c>
      <c r="M258" s="186">
        <v>0</v>
      </c>
      <c r="N258" s="186">
        <f t="shared" si="16"/>
        <v>123000</v>
      </c>
      <c r="O258" s="186">
        <v>0</v>
      </c>
      <c r="P258" s="186">
        <v>0</v>
      </c>
      <c r="Q258" s="186">
        <v>0</v>
      </c>
      <c r="R258" s="186">
        <v>0</v>
      </c>
      <c r="S258" s="186">
        <v>0</v>
      </c>
      <c r="T258" s="186">
        <f t="shared" si="17"/>
        <v>0</v>
      </c>
      <c r="U258" s="186">
        <v>0</v>
      </c>
      <c r="V258" s="186">
        <v>0</v>
      </c>
      <c r="W258" s="186">
        <v>0</v>
      </c>
      <c r="X258" s="186">
        <v>0</v>
      </c>
      <c r="Y258" s="186">
        <f t="shared" si="18"/>
        <v>0</v>
      </c>
      <c r="Z258" s="186">
        <v>0</v>
      </c>
      <c r="AA258" s="186">
        <v>0</v>
      </c>
      <c r="AB258" s="186">
        <v>0</v>
      </c>
      <c r="AC258" s="186">
        <v>0</v>
      </c>
      <c r="AD258" s="200">
        <f t="shared" si="19"/>
        <v>0</v>
      </c>
      <c r="AE258" s="200">
        <f t="shared" si="20"/>
        <v>123000</v>
      </c>
    </row>
    <row r="259" spans="1:32" ht="23.25" x14ac:dyDescent="0.45">
      <c r="A259" s="24" t="s">
        <v>416</v>
      </c>
      <c r="B259" s="71"/>
      <c r="C259" s="66"/>
      <c r="D259" s="66" t="s">
        <v>417</v>
      </c>
      <c r="E259" s="67"/>
      <c r="F259" s="186">
        <v>167000</v>
      </c>
      <c r="G259" s="186">
        <v>0</v>
      </c>
      <c r="H259" s="186">
        <v>0</v>
      </c>
      <c r="I259" s="186">
        <v>0</v>
      </c>
      <c r="J259" s="186">
        <v>0</v>
      </c>
      <c r="K259" s="186">
        <v>0</v>
      </c>
      <c r="L259" s="186">
        <v>0</v>
      </c>
      <c r="M259" s="186">
        <v>0</v>
      </c>
      <c r="N259" s="186">
        <f t="shared" si="16"/>
        <v>167000</v>
      </c>
      <c r="O259" s="186">
        <v>101000</v>
      </c>
      <c r="P259" s="186">
        <v>0</v>
      </c>
      <c r="Q259" s="186">
        <v>0</v>
      </c>
      <c r="R259" s="186">
        <v>0</v>
      </c>
      <c r="S259" s="186">
        <v>0</v>
      </c>
      <c r="T259" s="186">
        <f t="shared" si="17"/>
        <v>101000</v>
      </c>
      <c r="U259" s="186">
        <v>8000</v>
      </c>
      <c r="V259" s="186">
        <v>0</v>
      </c>
      <c r="W259" s="186">
        <v>0</v>
      </c>
      <c r="X259" s="186">
        <v>0</v>
      </c>
      <c r="Y259" s="186">
        <f t="shared" si="18"/>
        <v>8000</v>
      </c>
      <c r="Z259" s="186">
        <v>131000</v>
      </c>
      <c r="AA259" s="186">
        <v>0</v>
      </c>
      <c r="AB259" s="186">
        <v>0</v>
      </c>
      <c r="AC259" s="186">
        <v>0</v>
      </c>
      <c r="AD259" s="200">
        <f t="shared" si="19"/>
        <v>131000</v>
      </c>
      <c r="AE259" s="200">
        <f t="shared" si="20"/>
        <v>407000</v>
      </c>
    </row>
    <row r="260" spans="1:32" ht="23.25" x14ac:dyDescent="0.45">
      <c r="A260" s="24" t="s">
        <v>418</v>
      </c>
      <c r="B260" s="71"/>
      <c r="C260" s="66"/>
      <c r="D260" s="66" t="s">
        <v>605</v>
      </c>
      <c r="E260" s="67"/>
      <c r="F260" s="186">
        <v>0</v>
      </c>
      <c r="G260" s="186">
        <v>0</v>
      </c>
      <c r="H260" s="186">
        <v>0</v>
      </c>
      <c r="I260" s="186">
        <v>0</v>
      </c>
      <c r="J260" s="186">
        <v>0</v>
      </c>
      <c r="K260" s="186">
        <v>0</v>
      </c>
      <c r="L260" s="186">
        <v>0</v>
      </c>
      <c r="M260" s="186">
        <v>0</v>
      </c>
      <c r="N260" s="186">
        <f t="shared" si="16"/>
        <v>0</v>
      </c>
      <c r="O260" s="186">
        <v>0</v>
      </c>
      <c r="P260" s="186">
        <v>0</v>
      </c>
      <c r="Q260" s="186">
        <v>0</v>
      </c>
      <c r="R260" s="186">
        <v>0</v>
      </c>
      <c r="S260" s="186">
        <v>0</v>
      </c>
      <c r="T260" s="186">
        <f t="shared" si="17"/>
        <v>0</v>
      </c>
      <c r="U260" s="186"/>
      <c r="V260" s="186">
        <v>0</v>
      </c>
      <c r="W260" s="186">
        <v>0</v>
      </c>
      <c r="X260" s="186">
        <v>0</v>
      </c>
      <c r="Y260" s="186">
        <f t="shared" si="18"/>
        <v>0</v>
      </c>
      <c r="Z260" s="186">
        <v>0</v>
      </c>
      <c r="AA260" s="186">
        <v>0</v>
      </c>
      <c r="AB260" s="186">
        <v>0</v>
      </c>
      <c r="AC260" s="186">
        <v>0</v>
      </c>
      <c r="AD260" s="200">
        <f t="shared" si="19"/>
        <v>0</v>
      </c>
      <c r="AE260" s="200">
        <f t="shared" si="20"/>
        <v>0</v>
      </c>
    </row>
    <row r="261" spans="1:32" ht="23.25" x14ac:dyDescent="0.45">
      <c r="A261" s="24" t="s">
        <v>419</v>
      </c>
      <c r="B261" s="71"/>
      <c r="C261" s="66"/>
      <c r="D261" s="66" t="s">
        <v>420</v>
      </c>
      <c r="E261" s="67"/>
      <c r="F261" s="186">
        <v>2000</v>
      </c>
      <c r="G261" s="186">
        <v>0</v>
      </c>
      <c r="H261" s="186">
        <v>0</v>
      </c>
      <c r="I261" s="186">
        <v>0</v>
      </c>
      <c r="J261" s="186">
        <v>0</v>
      </c>
      <c r="K261" s="186">
        <v>0</v>
      </c>
      <c r="L261" s="186">
        <v>0</v>
      </c>
      <c r="M261" s="186">
        <v>0</v>
      </c>
      <c r="N261" s="186">
        <f t="shared" si="16"/>
        <v>2000</v>
      </c>
      <c r="O261" s="186">
        <v>2000</v>
      </c>
      <c r="P261" s="186">
        <v>0</v>
      </c>
      <c r="Q261" s="186">
        <v>0</v>
      </c>
      <c r="R261" s="186">
        <v>0</v>
      </c>
      <c r="S261" s="186">
        <v>0</v>
      </c>
      <c r="T261" s="186">
        <f t="shared" si="17"/>
        <v>2000</v>
      </c>
      <c r="U261" s="186">
        <v>0</v>
      </c>
      <c r="V261" s="186">
        <v>0</v>
      </c>
      <c r="W261" s="186">
        <v>0</v>
      </c>
      <c r="X261" s="186">
        <v>0</v>
      </c>
      <c r="Y261" s="186">
        <f t="shared" si="18"/>
        <v>0</v>
      </c>
      <c r="Z261" s="186">
        <v>1000</v>
      </c>
      <c r="AA261" s="186">
        <v>0</v>
      </c>
      <c r="AB261" s="186">
        <v>0</v>
      </c>
      <c r="AC261" s="186">
        <v>0</v>
      </c>
      <c r="AD261" s="200">
        <f t="shared" si="19"/>
        <v>1000</v>
      </c>
      <c r="AE261" s="200">
        <f t="shared" si="20"/>
        <v>5000</v>
      </c>
    </row>
    <row r="262" spans="1:32" ht="23.25" x14ac:dyDescent="0.45">
      <c r="A262" s="24" t="s">
        <v>421</v>
      </c>
      <c r="B262" s="71"/>
      <c r="C262" s="66"/>
      <c r="D262" s="66" t="s">
        <v>422</v>
      </c>
      <c r="E262" s="67"/>
      <c r="F262" s="186">
        <v>82000</v>
      </c>
      <c r="G262" s="186">
        <v>0</v>
      </c>
      <c r="H262" s="186">
        <v>0</v>
      </c>
      <c r="I262" s="186">
        <v>0</v>
      </c>
      <c r="J262" s="186">
        <v>0</v>
      </c>
      <c r="K262" s="186">
        <v>0</v>
      </c>
      <c r="L262" s="186">
        <v>0</v>
      </c>
      <c r="M262" s="186">
        <v>0</v>
      </c>
      <c r="N262" s="186">
        <f t="shared" si="16"/>
        <v>82000</v>
      </c>
      <c r="O262" s="186">
        <v>25000</v>
      </c>
      <c r="P262" s="186">
        <v>0</v>
      </c>
      <c r="Q262" s="186">
        <v>0</v>
      </c>
      <c r="R262" s="186">
        <v>0</v>
      </c>
      <c r="S262" s="186">
        <v>0</v>
      </c>
      <c r="T262" s="186">
        <f t="shared" si="17"/>
        <v>25000</v>
      </c>
      <c r="U262" s="186">
        <v>35000</v>
      </c>
      <c r="V262" s="186">
        <v>0</v>
      </c>
      <c r="W262" s="186">
        <v>0</v>
      </c>
      <c r="X262" s="186">
        <v>0</v>
      </c>
      <c r="Y262" s="186">
        <f t="shared" si="18"/>
        <v>35000</v>
      </c>
      <c r="Z262" s="186">
        <v>20000</v>
      </c>
      <c r="AA262" s="186">
        <v>0</v>
      </c>
      <c r="AB262" s="186">
        <v>0</v>
      </c>
      <c r="AC262" s="186">
        <v>0</v>
      </c>
      <c r="AD262" s="200">
        <f t="shared" si="19"/>
        <v>20000</v>
      </c>
      <c r="AE262" s="200">
        <f t="shared" si="20"/>
        <v>162000</v>
      </c>
    </row>
    <row r="263" spans="1:32" ht="23.25" x14ac:dyDescent="0.45">
      <c r="A263" s="24" t="s">
        <v>423</v>
      </c>
      <c r="B263" s="71"/>
      <c r="C263" s="66"/>
      <c r="D263" s="66" t="s">
        <v>424</v>
      </c>
      <c r="E263" s="67"/>
      <c r="F263" s="186">
        <v>2000</v>
      </c>
      <c r="G263" s="186">
        <v>0</v>
      </c>
      <c r="H263" s="186">
        <v>0</v>
      </c>
      <c r="I263" s="186">
        <v>0</v>
      </c>
      <c r="J263" s="186">
        <v>0</v>
      </c>
      <c r="K263" s="186">
        <v>0</v>
      </c>
      <c r="L263" s="186">
        <v>0</v>
      </c>
      <c r="M263" s="186">
        <v>0</v>
      </c>
      <c r="N263" s="186">
        <f t="shared" si="16"/>
        <v>2000</v>
      </c>
      <c r="O263" s="186">
        <v>9000</v>
      </c>
      <c r="P263" s="186">
        <v>0</v>
      </c>
      <c r="Q263" s="186">
        <v>0</v>
      </c>
      <c r="R263" s="186">
        <v>0</v>
      </c>
      <c r="S263" s="186">
        <v>0</v>
      </c>
      <c r="T263" s="186">
        <f t="shared" si="17"/>
        <v>9000</v>
      </c>
      <c r="U263" s="186">
        <v>48000</v>
      </c>
      <c r="V263" s="186">
        <v>0</v>
      </c>
      <c r="W263" s="186">
        <v>0</v>
      </c>
      <c r="X263" s="186">
        <v>0</v>
      </c>
      <c r="Y263" s="186">
        <f t="shared" si="18"/>
        <v>48000</v>
      </c>
      <c r="Z263" s="186">
        <v>118000</v>
      </c>
      <c r="AA263" s="186">
        <v>0</v>
      </c>
      <c r="AB263" s="186">
        <v>0</v>
      </c>
      <c r="AC263" s="186">
        <v>0</v>
      </c>
      <c r="AD263" s="200">
        <f t="shared" si="19"/>
        <v>118000</v>
      </c>
      <c r="AE263" s="200">
        <f t="shared" si="20"/>
        <v>177000</v>
      </c>
    </row>
    <row r="264" spans="1:32" ht="23.25" x14ac:dyDescent="0.45">
      <c r="A264" s="24" t="s">
        <v>425</v>
      </c>
      <c r="B264" s="71"/>
      <c r="C264" s="66"/>
      <c r="D264" s="66" t="s">
        <v>426</v>
      </c>
      <c r="E264" s="67"/>
      <c r="F264" s="186">
        <v>84000</v>
      </c>
      <c r="G264" s="186">
        <v>0</v>
      </c>
      <c r="H264" s="186">
        <v>0</v>
      </c>
      <c r="I264" s="186">
        <v>0</v>
      </c>
      <c r="J264" s="186">
        <v>0</v>
      </c>
      <c r="K264" s="186">
        <v>0</v>
      </c>
      <c r="L264" s="186">
        <v>0</v>
      </c>
      <c r="M264" s="186">
        <v>0</v>
      </c>
      <c r="N264" s="186">
        <f t="shared" si="16"/>
        <v>84000</v>
      </c>
      <c r="O264" s="186">
        <v>111000</v>
      </c>
      <c r="P264" s="186">
        <v>0</v>
      </c>
      <c r="Q264" s="186">
        <v>0</v>
      </c>
      <c r="R264" s="186">
        <v>0</v>
      </c>
      <c r="S264" s="186">
        <v>0</v>
      </c>
      <c r="T264" s="186">
        <f t="shared" si="17"/>
        <v>111000</v>
      </c>
      <c r="U264" s="186">
        <v>659000</v>
      </c>
      <c r="V264" s="186">
        <v>0</v>
      </c>
      <c r="W264" s="186">
        <v>0</v>
      </c>
      <c r="X264" s="186">
        <v>0</v>
      </c>
      <c r="Y264" s="186">
        <f t="shared" si="18"/>
        <v>659000</v>
      </c>
      <c r="Z264" s="186">
        <v>84000</v>
      </c>
      <c r="AA264" s="186">
        <v>0</v>
      </c>
      <c r="AB264" s="186">
        <v>0</v>
      </c>
      <c r="AC264" s="186">
        <v>0</v>
      </c>
      <c r="AD264" s="200">
        <f t="shared" si="19"/>
        <v>84000</v>
      </c>
      <c r="AE264" s="200">
        <f t="shared" si="20"/>
        <v>938000</v>
      </c>
    </row>
    <row r="265" spans="1:32" ht="23.25" x14ac:dyDescent="0.5">
      <c r="A265" s="17"/>
      <c r="B265" s="78"/>
      <c r="C265" s="75" t="s">
        <v>427</v>
      </c>
      <c r="D265" s="76"/>
      <c r="E265" s="77"/>
      <c r="F265" s="258"/>
      <c r="G265" s="258"/>
      <c r="H265" s="258"/>
      <c r="I265" s="258"/>
      <c r="J265" s="258"/>
      <c r="K265" s="258"/>
      <c r="L265" s="258"/>
      <c r="M265" s="258"/>
      <c r="N265" s="186">
        <f t="shared" si="16"/>
        <v>0</v>
      </c>
      <c r="O265" s="258"/>
      <c r="P265" s="258"/>
      <c r="Q265" s="258"/>
      <c r="R265" s="258"/>
      <c r="S265" s="258"/>
      <c r="T265" s="186">
        <f t="shared" si="17"/>
        <v>0</v>
      </c>
      <c r="U265" s="258"/>
      <c r="V265" s="258"/>
      <c r="W265" s="258"/>
      <c r="X265" s="258"/>
      <c r="Y265" s="186">
        <f t="shared" si="18"/>
        <v>0</v>
      </c>
      <c r="Z265" s="258"/>
      <c r="AA265" s="258"/>
      <c r="AB265" s="200"/>
      <c r="AC265" s="200"/>
      <c r="AD265" s="200">
        <f t="shared" si="19"/>
        <v>0</v>
      </c>
      <c r="AE265" s="200">
        <f t="shared" si="20"/>
        <v>0</v>
      </c>
    </row>
    <row r="266" spans="1:32" ht="23.25" x14ac:dyDescent="0.45">
      <c r="A266" s="24" t="s">
        <v>428</v>
      </c>
      <c r="B266" s="71"/>
      <c r="C266" s="66"/>
      <c r="D266" s="66" t="s">
        <v>429</v>
      </c>
      <c r="E266" s="67"/>
      <c r="F266" s="186">
        <v>0</v>
      </c>
      <c r="G266" s="186">
        <v>0</v>
      </c>
      <c r="H266" s="186">
        <v>0</v>
      </c>
      <c r="I266" s="186">
        <v>0</v>
      </c>
      <c r="J266" s="186">
        <v>0</v>
      </c>
      <c r="K266" s="186">
        <v>0</v>
      </c>
      <c r="L266" s="186">
        <v>0</v>
      </c>
      <c r="M266" s="186">
        <v>0</v>
      </c>
      <c r="N266" s="186">
        <f t="shared" si="16"/>
        <v>0</v>
      </c>
      <c r="O266" s="186">
        <v>0</v>
      </c>
      <c r="P266" s="186">
        <v>0</v>
      </c>
      <c r="Q266" s="186">
        <v>0</v>
      </c>
      <c r="R266" s="186">
        <v>0</v>
      </c>
      <c r="S266" s="186">
        <v>0</v>
      </c>
      <c r="T266" s="186">
        <f t="shared" si="17"/>
        <v>0</v>
      </c>
      <c r="U266" s="186">
        <f t="shared" si="17"/>
        <v>0</v>
      </c>
      <c r="V266" s="186">
        <v>0</v>
      </c>
      <c r="W266" s="186">
        <v>0</v>
      </c>
      <c r="X266" s="186">
        <v>0</v>
      </c>
      <c r="Y266" s="186">
        <f t="shared" si="18"/>
        <v>0</v>
      </c>
      <c r="Z266" s="186">
        <f t="shared" si="18"/>
        <v>0</v>
      </c>
      <c r="AA266" s="186">
        <v>0</v>
      </c>
      <c r="AB266" s="186">
        <v>0</v>
      </c>
      <c r="AC266" s="186">
        <v>0</v>
      </c>
      <c r="AD266" s="200">
        <f t="shared" si="19"/>
        <v>0</v>
      </c>
      <c r="AE266" s="200">
        <f t="shared" si="20"/>
        <v>0</v>
      </c>
    </row>
    <row r="267" spans="1:32" ht="23.25" x14ac:dyDescent="0.45">
      <c r="A267" s="24" t="s">
        <v>430</v>
      </c>
      <c r="B267" s="71"/>
      <c r="C267" s="66"/>
      <c r="D267" s="66" t="s">
        <v>431</v>
      </c>
      <c r="E267" s="67"/>
      <c r="F267" s="186">
        <v>0</v>
      </c>
      <c r="G267" s="186">
        <v>0</v>
      </c>
      <c r="H267" s="186">
        <v>0</v>
      </c>
      <c r="I267" s="186">
        <v>0</v>
      </c>
      <c r="J267" s="186">
        <v>0</v>
      </c>
      <c r="K267" s="186">
        <v>0</v>
      </c>
      <c r="L267" s="186">
        <v>0</v>
      </c>
      <c r="M267" s="186">
        <v>0</v>
      </c>
      <c r="N267" s="186">
        <f t="shared" si="16"/>
        <v>0</v>
      </c>
      <c r="O267" s="186">
        <v>0</v>
      </c>
      <c r="P267" s="186">
        <v>0</v>
      </c>
      <c r="Q267" s="186">
        <v>0</v>
      </c>
      <c r="R267" s="186">
        <v>0</v>
      </c>
      <c r="S267" s="186">
        <v>0</v>
      </c>
      <c r="T267" s="186">
        <f t="shared" si="17"/>
        <v>0</v>
      </c>
      <c r="U267" s="186">
        <f t="shared" si="17"/>
        <v>0</v>
      </c>
      <c r="V267" s="186">
        <v>0</v>
      </c>
      <c r="W267" s="186">
        <v>0</v>
      </c>
      <c r="X267" s="186">
        <v>0</v>
      </c>
      <c r="Y267" s="186">
        <f t="shared" si="18"/>
        <v>0</v>
      </c>
      <c r="Z267" s="186">
        <f t="shared" si="18"/>
        <v>0</v>
      </c>
      <c r="AA267" s="186">
        <v>0</v>
      </c>
      <c r="AB267" s="186">
        <v>0</v>
      </c>
      <c r="AC267" s="186">
        <v>0</v>
      </c>
      <c r="AD267" s="200">
        <f t="shared" si="19"/>
        <v>0</v>
      </c>
      <c r="AE267" s="200">
        <f t="shared" si="20"/>
        <v>0</v>
      </c>
    </row>
    <row r="268" spans="1:32" ht="23.25" x14ac:dyDescent="0.45">
      <c r="A268" s="24" t="s">
        <v>432</v>
      </c>
      <c r="B268" s="71"/>
      <c r="C268" s="66"/>
      <c r="D268" s="66" t="s">
        <v>433</v>
      </c>
      <c r="E268" s="67"/>
      <c r="F268" s="186">
        <v>670000</v>
      </c>
      <c r="G268" s="186">
        <v>0</v>
      </c>
      <c r="H268" s="186">
        <v>0</v>
      </c>
      <c r="I268" s="186">
        <v>0</v>
      </c>
      <c r="J268" s="186">
        <v>0</v>
      </c>
      <c r="K268" s="186">
        <v>0</v>
      </c>
      <c r="L268" s="186">
        <v>0</v>
      </c>
      <c r="M268" s="186">
        <v>0</v>
      </c>
      <c r="N268" s="186">
        <f t="shared" si="16"/>
        <v>670000</v>
      </c>
      <c r="O268" s="186">
        <v>232000</v>
      </c>
      <c r="P268" s="186">
        <v>0</v>
      </c>
      <c r="Q268" s="186">
        <v>0</v>
      </c>
      <c r="R268" s="186">
        <v>0</v>
      </c>
      <c r="S268" s="186">
        <v>0</v>
      </c>
      <c r="T268" s="186">
        <f t="shared" si="17"/>
        <v>232000</v>
      </c>
      <c r="U268" s="186">
        <v>140000</v>
      </c>
      <c r="V268" s="186">
        <v>0</v>
      </c>
      <c r="W268" s="186">
        <v>0</v>
      </c>
      <c r="X268" s="186">
        <v>0</v>
      </c>
      <c r="Y268" s="186">
        <f t="shared" si="18"/>
        <v>140000</v>
      </c>
      <c r="Z268" s="186">
        <v>161000</v>
      </c>
      <c r="AA268" s="186">
        <v>0</v>
      </c>
      <c r="AB268" s="186">
        <v>0</v>
      </c>
      <c r="AC268" s="186">
        <v>0</v>
      </c>
      <c r="AD268" s="200">
        <f t="shared" si="19"/>
        <v>161000</v>
      </c>
      <c r="AE268" s="200">
        <f t="shared" si="20"/>
        <v>1203000</v>
      </c>
    </row>
    <row r="269" spans="1:32" ht="23.25" x14ac:dyDescent="0.45">
      <c r="A269" s="24" t="s">
        <v>434</v>
      </c>
      <c r="B269" s="71"/>
      <c r="C269" s="66"/>
      <c r="D269" s="66" t="s">
        <v>435</v>
      </c>
      <c r="E269" s="67"/>
      <c r="F269" s="186">
        <v>0</v>
      </c>
      <c r="G269" s="186">
        <v>0</v>
      </c>
      <c r="H269" s="186">
        <v>0</v>
      </c>
      <c r="I269" s="186">
        <v>0</v>
      </c>
      <c r="J269" s="186">
        <v>0</v>
      </c>
      <c r="K269" s="186">
        <v>0</v>
      </c>
      <c r="L269" s="186">
        <v>0</v>
      </c>
      <c r="M269" s="186">
        <v>0</v>
      </c>
      <c r="N269" s="186">
        <f t="shared" ref="N269:N283" si="21">SUM(F269:M269)</f>
        <v>0</v>
      </c>
      <c r="O269" s="186">
        <v>0</v>
      </c>
      <c r="P269" s="186">
        <v>0</v>
      </c>
      <c r="Q269" s="186">
        <v>0</v>
      </c>
      <c r="R269" s="186">
        <v>0</v>
      </c>
      <c r="S269" s="186">
        <v>0</v>
      </c>
      <c r="T269" s="186">
        <f t="shared" ref="T269:T283" si="22">SUM(O269:S269)</f>
        <v>0</v>
      </c>
      <c r="U269" s="186">
        <v>0</v>
      </c>
      <c r="V269" s="186">
        <v>0</v>
      </c>
      <c r="W269" s="186">
        <v>0</v>
      </c>
      <c r="X269" s="186">
        <v>0</v>
      </c>
      <c r="Y269" s="186">
        <f t="shared" ref="Y269:Y283" si="23">SUM(U269:X269)</f>
        <v>0</v>
      </c>
      <c r="Z269" s="186">
        <v>0</v>
      </c>
      <c r="AA269" s="186">
        <v>0</v>
      </c>
      <c r="AB269" s="186">
        <v>0</v>
      </c>
      <c r="AC269" s="186">
        <v>0</v>
      </c>
      <c r="AD269" s="200">
        <f t="shared" ref="AD269:AD283" si="24">SUM(Z269:AC269)</f>
        <v>0</v>
      </c>
      <c r="AE269" s="200">
        <f t="shared" ref="AE269:AE283" si="25">N269+T269+Y269+AD269</f>
        <v>0</v>
      </c>
    </row>
    <row r="270" spans="1:32" ht="23.25" x14ac:dyDescent="0.45">
      <c r="A270" s="24" t="s">
        <v>436</v>
      </c>
      <c r="B270" s="71"/>
      <c r="C270" s="66"/>
      <c r="D270" s="66" t="s">
        <v>666</v>
      </c>
      <c r="E270" s="67"/>
      <c r="F270" s="186">
        <v>565000</v>
      </c>
      <c r="G270" s="186">
        <v>0</v>
      </c>
      <c r="H270" s="186">
        <v>0</v>
      </c>
      <c r="I270" s="186">
        <v>0</v>
      </c>
      <c r="J270" s="186">
        <v>0</v>
      </c>
      <c r="K270" s="186">
        <v>0</v>
      </c>
      <c r="L270" s="186">
        <v>0</v>
      </c>
      <c r="M270" s="186">
        <v>0</v>
      </c>
      <c r="N270" s="186">
        <f t="shared" si="21"/>
        <v>565000</v>
      </c>
      <c r="O270" s="186">
        <v>180000</v>
      </c>
      <c r="P270" s="186">
        <v>0</v>
      </c>
      <c r="Q270" s="186">
        <v>0</v>
      </c>
      <c r="R270" s="186">
        <v>0</v>
      </c>
      <c r="S270" s="186">
        <v>0</v>
      </c>
      <c r="T270" s="186">
        <f t="shared" si="22"/>
        <v>180000</v>
      </c>
      <c r="U270" s="186">
        <v>124000</v>
      </c>
      <c r="V270" s="186">
        <v>0</v>
      </c>
      <c r="W270" s="186">
        <v>0</v>
      </c>
      <c r="X270" s="186">
        <v>0</v>
      </c>
      <c r="Y270" s="186">
        <f t="shared" si="23"/>
        <v>124000</v>
      </c>
      <c r="Z270" s="186">
        <v>242000</v>
      </c>
      <c r="AA270" s="186">
        <v>0</v>
      </c>
      <c r="AB270" s="186">
        <v>0</v>
      </c>
      <c r="AC270" s="186">
        <v>0</v>
      </c>
      <c r="AD270" s="200">
        <f t="shared" si="24"/>
        <v>242000</v>
      </c>
      <c r="AE270" s="200">
        <f t="shared" si="25"/>
        <v>1111000</v>
      </c>
    </row>
    <row r="271" spans="1:32" ht="23.25" x14ac:dyDescent="0.5">
      <c r="A271" s="24"/>
      <c r="B271" s="65"/>
      <c r="C271" s="62" t="s">
        <v>606</v>
      </c>
      <c r="D271" s="66"/>
      <c r="E271" s="67"/>
      <c r="F271" s="186"/>
      <c r="G271" s="186"/>
      <c r="H271" s="186"/>
      <c r="I271" s="186"/>
      <c r="J271" s="186"/>
      <c r="K271" s="186"/>
      <c r="L271" s="186"/>
      <c r="M271" s="186"/>
      <c r="N271" s="186">
        <f t="shared" si="21"/>
        <v>0</v>
      </c>
      <c r="O271" s="186"/>
      <c r="P271" s="186"/>
      <c r="Q271" s="186"/>
      <c r="R271" s="186"/>
      <c r="S271" s="186"/>
      <c r="T271" s="186">
        <f t="shared" si="22"/>
        <v>0</v>
      </c>
      <c r="U271" s="186"/>
      <c r="V271" s="186"/>
      <c r="W271" s="186"/>
      <c r="X271" s="186"/>
      <c r="Y271" s="186">
        <f t="shared" si="23"/>
        <v>0</v>
      </c>
      <c r="Z271" s="186"/>
      <c r="AA271" s="186"/>
      <c r="AB271" s="200"/>
      <c r="AC271" s="200"/>
      <c r="AD271" s="200">
        <f t="shared" si="24"/>
        <v>0</v>
      </c>
      <c r="AE271" s="200">
        <f t="shared" si="25"/>
        <v>0</v>
      </c>
      <c r="AF271" s="94" t="s">
        <v>823</v>
      </c>
    </row>
    <row r="272" spans="1:32" ht="23.25" x14ac:dyDescent="0.45">
      <c r="A272" s="24" t="s">
        <v>437</v>
      </c>
      <c r="B272" s="71"/>
      <c r="C272" s="66"/>
      <c r="D272" s="66" t="s">
        <v>438</v>
      </c>
      <c r="E272" s="67"/>
      <c r="F272" s="186">
        <v>1000</v>
      </c>
      <c r="G272" s="186">
        <v>0</v>
      </c>
      <c r="H272" s="186">
        <v>0</v>
      </c>
      <c r="I272" s="186">
        <v>0</v>
      </c>
      <c r="J272" s="186">
        <v>0</v>
      </c>
      <c r="K272" s="186">
        <v>0</v>
      </c>
      <c r="L272" s="186">
        <v>0</v>
      </c>
      <c r="M272" s="186">
        <v>0</v>
      </c>
      <c r="N272" s="186">
        <f t="shared" si="21"/>
        <v>1000</v>
      </c>
      <c r="O272" s="186">
        <v>0</v>
      </c>
      <c r="P272" s="186">
        <v>0</v>
      </c>
      <c r="Q272" s="186">
        <v>0</v>
      </c>
      <c r="R272" s="186">
        <v>0</v>
      </c>
      <c r="S272" s="186">
        <v>0</v>
      </c>
      <c r="T272" s="186">
        <f t="shared" si="22"/>
        <v>0</v>
      </c>
      <c r="U272" s="186">
        <v>0</v>
      </c>
      <c r="V272" s="186">
        <v>0</v>
      </c>
      <c r="W272" s="186">
        <v>0</v>
      </c>
      <c r="X272" s="186">
        <v>0</v>
      </c>
      <c r="Y272" s="186">
        <f t="shared" si="23"/>
        <v>0</v>
      </c>
      <c r="Z272" s="186">
        <v>0</v>
      </c>
      <c r="AA272" s="186">
        <v>0</v>
      </c>
      <c r="AB272" s="186">
        <v>0</v>
      </c>
      <c r="AC272" s="186">
        <v>0</v>
      </c>
      <c r="AD272" s="200">
        <f t="shared" si="24"/>
        <v>0</v>
      </c>
      <c r="AE272" s="200">
        <f t="shared" si="25"/>
        <v>1000</v>
      </c>
      <c r="AF272" s="53">
        <v>94330000</v>
      </c>
    </row>
    <row r="273" spans="1:31" ht="21.75" customHeight="1" x14ac:dyDescent="0.45">
      <c r="A273" s="24" t="s">
        <v>439</v>
      </c>
      <c r="B273" s="71"/>
      <c r="C273" s="66"/>
      <c r="D273" s="66" t="s">
        <v>440</v>
      </c>
      <c r="E273" s="67"/>
      <c r="F273" s="186">
        <v>0</v>
      </c>
      <c r="G273" s="186">
        <v>0</v>
      </c>
      <c r="H273" s="186">
        <v>0</v>
      </c>
      <c r="I273" s="186">
        <v>0</v>
      </c>
      <c r="J273" s="186">
        <v>0</v>
      </c>
      <c r="K273" s="186">
        <v>0</v>
      </c>
      <c r="L273" s="186">
        <v>0</v>
      </c>
      <c r="M273" s="186">
        <v>0</v>
      </c>
      <c r="N273" s="186">
        <f t="shared" si="21"/>
        <v>0</v>
      </c>
      <c r="O273" s="186">
        <v>0</v>
      </c>
      <c r="P273" s="186">
        <v>0</v>
      </c>
      <c r="Q273" s="186">
        <v>0</v>
      </c>
      <c r="R273" s="186">
        <v>0</v>
      </c>
      <c r="S273" s="186">
        <v>0</v>
      </c>
      <c r="T273" s="186">
        <f t="shared" si="22"/>
        <v>0</v>
      </c>
      <c r="U273" s="186">
        <v>0</v>
      </c>
      <c r="V273" s="186">
        <v>0</v>
      </c>
      <c r="W273" s="186">
        <v>0</v>
      </c>
      <c r="X273" s="186">
        <v>0</v>
      </c>
      <c r="Y273" s="186">
        <f t="shared" si="23"/>
        <v>0</v>
      </c>
      <c r="Z273" s="186">
        <v>0</v>
      </c>
      <c r="AA273" s="186">
        <v>0</v>
      </c>
      <c r="AB273" s="186">
        <v>0</v>
      </c>
      <c r="AC273" s="186">
        <v>0</v>
      </c>
      <c r="AD273" s="200">
        <f t="shared" si="24"/>
        <v>0</v>
      </c>
      <c r="AE273" s="200">
        <f t="shared" si="25"/>
        <v>0</v>
      </c>
    </row>
    <row r="274" spans="1:31" ht="25.5" customHeight="1" x14ac:dyDescent="0.45">
      <c r="A274" s="24" t="s">
        <v>554</v>
      </c>
      <c r="B274" s="71"/>
      <c r="C274" s="66"/>
      <c r="D274" s="66" t="s">
        <v>555</v>
      </c>
      <c r="E274" s="67"/>
      <c r="F274" s="186">
        <v>0</v>
      </c>
      <c r="G274" s="186">
        <v>0</v>
      </c>
      <c r="H274" s="186">
        <v>0</v>
      </c>
      <c r="I274" s="186">
        <v>0</v>
      </c>
      <c r="J274" s="186">
        <v>0</v>
      </c>
      <c r="K274" s="186">
        <v>0</v>
      </c>
      <c r="L274" s="186">
        <v>0</v>
      </c>
      <c r="M274" s="186">
        <v>0</v>
      </c>
      <c r="N274" s="186">
        <f t="shared" si="21"/>
        <v>0</v>
      </c>
      <c r="O274" s="186">
        <v>0</v>
      </c>
      <c r="P274" s="186">
        <v>0</v>
      </c>
      <c r="Q274" s="186">
        <v>0</v>
      </c>
      <c r="R274" s="186">
        <v>0</v>
      </c>
      <c r="S274" s="186">
        <v>0</v>
      </c>
      <c r="T274" s="186">
        <f t="shared" si="22"/>
        <v>0</v>
      </c>
      <c r="U274" s="186">
        <v>0</v>
      </c>
      <c r="V274" s="186">
        <v>0</v>
      </c>
      <c r="W274" s="186">
        <v>0</v>
      </c>
      <c r="X274" s="186">
        <v>0</v>
      </c>
      <c r="Y274" s="186">
        <f t="shared" si="23"/>
        <v>0</v>
      </c>
      <c r="Z274" s="186">
        <v>0</v>
      </c>
      <c r="AA274" s="186">
        <v>0</v>
      </c>
      <c r="AB274" s="186">
        <v>0</v>
      </c>
      <c r="AC274" s="186">
        <v>0</v>
      </c>
      <c r="AD274" s="200">
        <f t="shared" si="24"/>
        <v>0</v>
      </c>
      <c r="AE274" s="200">
        <f t="shared" si="25"/>
        <v>0</v>
      </c>
    </row>
    <row r="275" spans="1:31" ht="23.25" x14ac:dyDescent="0.45">
      <c r="A275" s="24" t="s">
        <v>556</v>
      </c>
      <c r="B275" s="71"/>
      <c r="C275" s="66"/>
      <c r="D275" s="66" t="s">
        <v>557</v>
      </c>
      <c r="E275" s="67"/>
      <c r="F275" s="186">
        <v>0</v>
      </c>
      <c r="G275" s="186">
        <v>0</v>
      </c>
      <c r="H275" s="186">
        <v>0</v>
      </c>
      <c r="I275" s="186">
        <v>0</v>
      </c>
      <c r="J275" s="186">
        <v>0</v>
      </c>
      <c r="K275" s="186">
        <v>0</v>
      </c>
      <c r="L275" s="186">
        <v>0</v>
      </c>
      <c r="M275" s="186">
        <v>0</v>
      </c>
      <c r="N275" s="186">
        <f t="shared" si="21"/>
        <v>0</v>
      </c>
      <c r="O275" s="186">
        <v>0</v>
      </c>
      <c r="P275" s="186">
        <v>0</v>
      </c>
      <c r="Q275" s="186">
        <v>0</v>
      </c>
      <c r="R275" s="186">
        <v>0</v>
      </c>
      <c r="S275" s="186">
        <v>0</v>
      </c>
      <c r="T275" s="186">
        <f t="shared" si="22"/>
        <v>0</v>
      </c>
      <c r="U275" s="186">
        <v>0</v>
      </c>
      <c r="V275" s="186">
        <v>0</v>
      </c>
      <c r="W275" s="186">
        <v>0</v>
      </c>
      <c r="X275" s="186">
        <v>0</v>
      </c>
      <c r="Y275" s="186">
        <f t="shared" si="23"/>
        <v>0</v>
      </c>
      <c r="Z275" s="186">
        <v>0</v>
      </c>
      <c r="AA275" s="186">
        <v>0</v>
      </c>
      <c r="AB275" s="186">
        <v>0</v>
      </c>
      <c r="AC275" s="186">
        <v>0</v>
      </c>
      <c r="AD275" s="200">
        <f t="shared" si="24"/>
        <v>0</v>
      </c>
      <c r="AE275" s="200">
        <f t="shared" si="25"/>
        <v>0</v>
      </c>
    </row>
    <row r="276" spans="1:31" ht="23.25" x14ac:dyDescent="0.45">
      <c r="A276" s="24" t="s">
        <v>558</v>
      </c>
      <c r="B276" s="71"/>
      <c r="C276" s="66"/>
      <c r="D276" s="66" t="s">
        <v>559</v>
      </c>
      <c r="E276" s="67"/>
      <c r="F276" s="186">
        <v>0</v>
      </c>
      <c r="G276" s="186">
        <v>0</v>
      </c>
      <c r="H276" s="186">
        <v>0</v>
      </c>
      <c r="I276" s="186">
        <v>0</v>
      </c>
      <c r="J276" s="186">
        <v>0</v>
      </c>
      <c r="K276" s="186">
        <v>0</v>
      </c>
      <c r="L276" s="186">
        <v>0</v>
      </c>
      <c r="M276" s="186">
        <v>0</v>
      </c>
      <c r="N276" s="186">
        <f t="shared" si="21"/>
        <v>0</v>
      </c>
      <c r="O276" s="186">
        <v>0</v>
      </c>
      <c r="P276" s="186">
        <v>0</v>
      </c>
      <c r="Q276" s="186">
        <v>0</v>
      </c>
      <c r="R276" s="186">
        <v>0</v>
      </c>
      <c r="S276" s="186">
        <v>0</v>
      </c>
      <c r="T276" s="186">
        <f t="shared" si="22"/>
        <v>0</v>
      </c>
      <c r="U276" s="186">
        <v>0</v>
      </c>
      <c r="V276" s="186">
        <v>0</v>
      </c>
      <c r="W276" s="186">
        <v>0</v>
      </c>
      <c r="X276" s="186">
        <v>0</v>
      </c>
      <c r="Y276" s="186">
        <f t="shared" si="23"/>
        <v>0</v>
      </c>
      <c r="Z276" s="186">
        <v>0</v>
      </c>
      <c r="AA276" s="186">
        <v>0</v>
      </c>
      <c r="AB276" s="186">
        <v>0</v>
      </c>
      <c r="AC276" s="186">
        <v>0</v>
      </c>
      <c r="AD276" s="200">
        <f t="shared" si="24"/>
        <v>0</v>
      </c>
      <c r="AE276" s="200">
        <f t="shared" si="25"/>
        <v>0</v>
      </c>
    </row>
    <row r="277" spans="1:31" ht="23.25" x14ac:dyDescent="0.5">
      <c r="A277" s="24"/>
      <c r="B277" s="65" t="s">
        <v>378</v>
      </c>
      <c r="C277" s="66"/>
      <c r="D277" s="66"/>
      <c r="E277" s="67"/>
      <c r="F277" s="186"/>
      <c r="G277" s="186"/>
      <c r="H277" s="186"/>
      <c r="I277" s="186"/>
      <c r="J277" s="186"/>
      <c r="K277" s="186"/>
      <c r="L277" s="186"/>
      <c r="M277" s="186"/>
      <c r="N277" s="186">
        <f t="shared" si="21"/>
        <v>0</v>
      </c>
      <c r="O277" s="186"/>
      <c r="P277" s="186"/>
      <c r="Q277" s="186"/>
      <c r="R277" s="186"/>
      <c r="S277" s="186"/>
      <c r="T277" s="186">
        <f t="shared" si="22"/>
        <v>0</v>
      </c>
      <c r="U277" s="186"/>
      <c r="V277" s="186"/>
      <c r="W277" s="186"/>
      <c r="X277" s="186"/>
      <c r="Y277" s="186">
        <f t="shared" si="23"/>
        <v>0</v>
      </c>
      <c r="Z277" s="186"/>
      <c r="AA277" s="186"/>
      <c r="AB277" s="200"/>
      <c r="AC277" s="200"/>
      <c r="AD277" s="200">
        <f t="shared" si="24"/>
        <v>0</v>
      </c>
      <c r="AE277" s="200">
        <f t="shared" si="25"/>
        <v>0</v>
      </c>
    </row>
    <row r="278" spans="1:31" ht="23.25" x14ac:dyDescent="0.5">
      <c r="A278" s="24"/>
      <c r="B278" s="71"/>
      <c r="C278" s="62" t="s">
        <v>442</v>
      </c>
      <c r="D278" s="66"/>
      <c r="E278" s="67"/>
      <c r="F278" s="186"/>
      <c r="G278" s="186"/>
      <c r="H278" s="186"/>
      <c r="I278" s="186"/>
      <c r="J278" s="186"/>
      <c r="K278" s="186"/>
      <c r="L278" s="186"/>
      <c r="M278" s="186"/>
      <c r="N278" s="186">
        <f t="shared" si="21"/>
        <v>0</v>
      </c>
      <c r="O278" s="186"/>
      <c r="P278" s="186"/>
      <c r="Q278" s="186"/>
      <c r="R278" s="186"/>
      <c r="S278" s="186"/>
      <c r="T278" s="186">
        <f t="shared" si="22"/>
        <v>0</v>
      </c>
      <c r="U278" s="186"/>
      <c r="V278" s="186"/>
      <c r="W278" s="186"/>
      <c r="X278" s="186"/>
      <c r="Y278" s="186">
        <f t="shared" si="23"/>
        <v>0</v>
      </c>
      <c r="Z278" s="186"/>
      <c r="AA278" s="186"/>
      <c r="AB278" s="200"/>
      <c r="AC278" s="200"/>
      <c r="AD278" s="200">
        <f t="shared" si="24"/>
        <v>0</v>
      </c>
      <c r="AE278" s="200">
        <f t="shared" si="25"/>
        <v>0</v>
      </c>
    </row>
    <row r="279" spans="1:31" ht="23.25" x14ac:dyDescent="0.45">
      <c r="A279" s="97" t="s">
        <v>441</v>
      </c>
      <c r="B279" s="98"/>
      <c r="C279" s="99"/>
      <c r="D279" s="99" t="s">
        <v>442</v>
      </c>
      <c r="E279" s="102"/>
      <c r="F279" s="187"/>
      <c r="G279" s="187"/>
      <c r="H279" s="187"/>
      <c r="I279" s="187"/>
      <c r="J279" s="187"/>
      <c r="K279" s="187"/>
      <c r="L279" s="187"/>
      <c r="M279" s="187"/>
      <c r="N279" s="187">
        <f t="shared" si="21"/>
        <v>0</v>
      </c>
      <c r="O279" s="187"/>
      <c r="P279" s="187"/>
      <c r="Q279" s="187"/>
      <c r="R279" s="187"/>
      <c r="S279" s="187"/>
      <c r="T279" s="187">
        <f t="shared" si="22"/>
        <v>0</v>
      </c>
      <c r="U279" s="187"/>
      <c r="V279" s="187"/>
      <c r="W279" s="187"/>
      <c r="X279" s="187"/>
      <c r="Y279" s="187">
        <f t="shared" si="23"/>
        <v>0</v>
      </c>
      <c r="Z279" s="187"/>
      <c r="AA279" s="187"/>
      <c r="AB279" s="201"/>
      <c r="AC279" s="201"/>
      <c r="AD279" s="201">
        <f t="shared" si="24"/>
        <v>0</v>
      </c>
      <c r="AE279" s="201">
        <f t="shared" si="25"/>
        <v>0</v>
      </c>
    </row>
    <row r="280" spans="1:31" ht="23.25" x14ac:dyDescent="0.5">
      <c r="A280" s="24"/>
      <c r="B280" s="65"/>
      <c r="C280" s="62" t="s">
        <v>443</v>
      </c>
      <c r="D280" s="66"/>
      <c r="E280" s="67"/>
      <c r="F280" s="186">
        <v>0</v>
      </c>
      <c r="G280" s="186">
        <v>0</v>
      </c>
      <c r="H280" s="186">
        <v>0</v>
      </c>
      <c r="I280" s="186">
        <v>0</v>
      </c>
      <c r="J280" s="186">
        <v>0</v>
      </c>
      <c r="K280" s="186">
        <v>0</v>
      </c>
      <c r="L280" s="186">
        <v>0</v>
      </c>
      <c r="M280" s="186">
        <v>0</v>
      </c>
      <c r="N280" s="186">
        <f t="shared" si="21"/>
        <v>0</v>
      </c>
      <c r="O280" s="186">
        <v>0</v>
      </c>
      <c r="P280" s="186">
        <v>0</v>
      </c>
      <c r="Q280" s="186">
        <v>0</v>
      </c>
      <c r="R280" s="186">
        <v>0</v>
      </c>
      <c r="S280" s="186">
        <v>0</v>
      </c>
      <c r="T280" s="186">
        <f t="shared" si="22"/>
        <v>0</v>
      </c>
      <c r="U280" s="186">
        <v>0</v>
      </c>
      <c r="V280" s="186">
        <v>0</v>
      </c>
      <c r="W280" s="186">
        <v>0</v>
      </c>
      <c r="X280" s="186">
        <v>0</v>
      </c>
      <c r="Y280" s="186">
        <f t="shared" si="23"/>
        <v>0</v>
      </c>
      <c r="Z280" s="186"/>
      <c r="AA280" s="186"/>
      <c r="AB280" s="200"/>
      <c r="AC280" s="200"/>
      <c r="AD280" s="200">
        <f t="shared" si="24"/>
        <v>0</v>
      </c>
      <c r="AE280" s="200">
        <f t="shared" si="25"/>
        <v>0</v>
      </c>
    </row>
    <row r="281" spans="1:31" ht="23.25" x14ac:dyDescent="0.45">
      <c r="A281" s="24" t="s">
        <v>444</v>
      </c>
      <c r="B281" s="71"/>
      <c r="C281" s="66"/>
      <c r="D281" s="66" t="s">
        <v>445</v>
      </c>
      <c r="E281" s="67"/>
      <c r="F281" s="186"/>
      <c r="G281" s="186"/>
      <c r="H281" s="186"/>
      <c r="I281" s="186"/>
      <c r="J281" s="186"/>
      <c r="K281" s="186"/>
      <c r="L281" s="186"/>
      <c r="M281" s="186"/>
      <c r="N281" s="186">
        <f t="shared" si="21"/>
        <v>0</v>
      </c>
      <c r="O281" s="186"/>
      <c r="P281" s="186"/>
      <c r="Q281" s="186"/>
      <c r="R281" s="186"/>
      <c r="S281" s="186"/>
      <c r="T281" s="186">
        <f t="shared" si="22"/>
        <v>0</v>
      </c>
      <c r="U281" s="186"/>
      <c r="V281" s="186"/>
      <c r="W281" s="186"/>
      <c r="X281" s="186"/>
      <c r="Y281" s="186">
        <f t="shared" si="23"/>
        <v>0</v>
      </c>
      <c r="Z281" s="186">
        <v>0</v>
      </c>
      <c r="AA281" s="186">
        <v>0</v>
      </c>
      <c r="AB281" s="186">
        <v>0</v>
      </c>
      <c r="AC281" s="186">
        <v>0</v>
      </c>
      <c r="AD281" s="200">
        <f t="shared" si="24"/>
        <v>0</v>
      </c>
      <c r="AE281" s="200">
        <f t="shared" si="25"/>
        <v>0</v>
      </c>
    </row>
    <row r="282" spans="1:31" ht="23.25" x14ac:dyDescent="0.45">
      <c r="A282" s="97" t="s">
        <v>446</v>
      </c>
      <c r="B282" s="98"/>
      <c r="C282" s="99"/>
      <c r="D282" s="99" t="s">
        <v>447</v>
      </c>
      <c r="E282" s="102"/>
      <c r="F282" s="187"/>
      <c r="G282" s="187"/>
      <c r="H282" s="187"/>
      <c r="I282" s="187"/>
      <c r="J282" s="187"/>
      <c r="K282" s="187"/>
      <c r="L282" s="187"/>
      <c r="M282" s="187"/>
      <c r="N282" s="187">
        <f t="shared" si="21"/>
        <v>0</v>
      </c>
      <c r="O282" s="187"/>
      <c r="P282" s="187"/>
      <c r="Q282" s="187"/>
      <c r="R282" s="187"/>
      <c r="S282" s="187"/>
      <c r="T282" s="187">
        <f t="shared" si="22"/>
        <v>0</v>
      </c>
      <c r="U282" s="187"/>
      <c r="V282" s="187"/>
      <c r="W282" s="187"/>
      <c r="X282" s="187"/>
      <c r="Y282" s="187">
        <f t="shared" si="23"/>
        <v>0</v>
      </c>
      <c r="Z282" s="187"/>
      <c r="AA282" s="187"/>
      <c r="AB282" s="201"/>
      <c r="AC282" s="201"/>
      <c r="AD282" s="201">
        <f t="shared" si="24"/>
        <v>0</v>
      </c>
      <c r="AE282" s="201">
        <f t="shared" si="25"/>
        <v>0</v>
      </c>
    </row>
    <row r="283" spans="1:31" ht="23.25" x14ac:dyDescent="0.45">
      <c r="A283" s="24" t="s">
        <v>448</v>
      </c>
      <c r="B283" s="85"/>
      <c r="C283" s="83"/>
      <c r="D283" s="83" t="s">
        <v>449</v>
      </c>
      <c r="E283" s="89"/>
      <c r="F283" s="186">
        <v>0</v>
      </c>
      <c r="G283" s="186">
        <v>0</v>
      </c>
      <c r="H283" s="186">
        <v>0</v>
      </c>
      <c r="I283" s="186">
        <v>0</v>
      </c>
      <c r="J283" s="186">
        <v>0</v>
      </c>
      <c r="K283" s="186">
        <v>0</v>
      </c>
      <c r="L283" s="186">
        <v>0</v>
      </c>
      <c r="M283" s="186">
        <v>0</v>
      </c>
      <c r="N283" s="186">
        <f t="shared" si="21"/>
        <v>0</v>
      </c>
      <c r="O283" s="186">
        <v>0</v>
      </c>
      <c r="P283" s="186">
        <v>0</v>
      </c>
      <c r="Q283" s="186">
        <v>0</v>
      </c>
      <c r="R283" s="186">
        <v>0</v>
      </c>
      <c r="S283" s="186">
        <v>0</v>
      </c>
      <c r="T283" s="186">
        <f t="shared" si="22"/>
        <v>0</v>
      </c>
      <c r="U283" s="186">
        <v>0</v>
      </c>
      <c r="V283" s="186">
        <v>0</v>
      </c>
      <c r="W283" s="186">
        <v>0</v>
      </c>
      <c r="X283" s="186">
        <v>0</v>
      </c>
      <c r="Y283" s="186">
        <f t="shared" si="23"/>
        <v>0</v>
      </c>
      <c r="Z283" s="186">
        <v>0</v>
      </c>
      <c r="AA283" s="186">
        <v>0</v>
      </c>
      <c r="AB283" s="186">
        <v>0</v>
      </c>
      <c r="AC283" s="186">
        <v>0</v>
      </c>
      <c r="AD283" s="200">
        <f t="shared" si="24"/>
        <v>0</v>
      </c>
      <c r="AE283" s="200">
        <f t="shared" si="25"/>
        <v>0</v>
      </c>
    </row>
    <row r="284" spans="1:31" ht="23.25" x14ac:dyDescent="0.5">
      <c r="A284" s="40"/>
      <c r="B284" s="288" t="s">
        <v>680</v>
      </c>
      <c r="C284" s="289"/>
      <c r="D284" s="289"/>
      <c r="E284" s="289"/>
      <c r="F284" s="202">
        <f t="shared" ref="F284" si="26">SUM(F12:F283)</f>
        <v>293408014.01999998</v>
      </c>
      <c r="G284" s="202">
        <f t="shared" ref="G284" si="27">SUM(G12:G283)</f>
        <v>3110368.5599999996</v>
      </c>
      <c r="H284" s="202">
        <f t="shared" ref="H284" si="28">SUM(H12:H283)</f>
        <v>5915759</v>
      </c>
      <c r="I284" s="202">
        <f t="shared" ref="I284" si="29">SUM(I12:I283)</f>
        <v>15488400.24</v>
      </c>
      <c r="J284" s="202">
        <f t="shared" ref="J284" si="30">SUM(J12:J283)</f>
        <v>7901726.4900000002</v>
      </c>
      <c r="K284" s="202">
        <f t="shared" ref="K284" si="31">SUM(K12:K283)</f>
        <v>7164655.1999999993</v>
      </c>
      <c r="L284" s="202">
        <f t="shared" ref="L284" si="32">SUM(L12:L283)</f>
        <v>4155634.3800000004</v>
      </c>
      <c r="M284" s="202">
        <f t="shared" ref="M284" si="33">SUM(M12:M283)</f>
        <v>3500905.56</v>
      </c>
      <c r="N284" s="202">
        <f t="shared" ref="N284" si="34">SUM(N12:N283)</f>
        <v>340645463.44999999</v>
      </c>
      <c r="O284" s="202">
        <f t="shared" ref="O284" si="35">SUM(O12:O283)</f>
        <v>432261422.44</v>
      </c>
      <c r="P284" s="202">
        <f t="shared" ref="P284" si="36">SUM(P12:P283)</f>
        <v>11446902.800000001</v>
      </c>
      <c r="Q284" s="202">
        <f t="shared" ref="Q284" si="37">SUM(Q12:Q283)</f>
        <v>3952319.2399999998</v>
      </c>
      <c r="R284" s="202">
        <f t="shared" ref="R284" si="38">SUM(R12:R283)</f>
        <v>7179091.4000000004</v>
      </c>
      <c r="S284" s="202">
        <f t="shared" ref="S284:AA284" si="39">SUM(S12:S283)</f>
        <v>6794154.04</v>
      </c>
      <c r="T284" s="202">
        <f t="shared" si="39"/>
        <v>461633889.91999996</v>
      </c>
      <c r="U284" s="202">
        <f t="shared" si="39"/>
        <v>629184626.20000005</v>
      </c>
      <c r="V284" s="202">
        <f t="shared" si="39"/>
        <v>10761134.48</v>
      </c>
      <c r="W284" s="202">
        <f t="shared" si="39"/>
        <v>4241209.2799999993</v>
      </c>
      <c r="X284" s="202">
        <f t="shared" si="39"/>
        <v>8004444.5899999999</v>
      </c>
      <c r="Y284" s="202">
        <f t="shared" si="39"/>
        <v>652191414.54999995</v>
      </c>
      <c r="Z284" s="202">
        <f t="shared" si="39"/>
        <v>250107465</v>
      </c>
      <c r="AA284" s="202">
        <f t="shared" si="39"/>
        <v>6809549.5599999996</v>
      </c>
      <c r="AB284" s="202">
        <f>SUM(AB12:AB283)</f>
        <v>2982730.36</v>
      </c>
      <c r="AC284" s="202">
        <f>SUM(AC12:AC283)</f>
        <v>4577487.16</v>
      </c>
      <c r="AD284" s="202">
        <f>SUM(AD12:AD283)</f>
        <v>264477232.07999998</v>
      </c>
      <c r="AE284" s="202">
        <f>SUM(AE12:AE283)</f>
        <v>1718948000.0000002</v>
      </c>
    </row>
  </sheetData>
  <mergeCells count="11">
    <mergeCell ref="AH31:AJ31"/>
    <mergeCell ref="AI9:AJ9"/>
    <mergeCell ref="AK9:AM9"/>
    <mergeCell ref="AH28:AJ28"/>
    <mergeCell ref="AH29:AJ29"/>
    <mergeCell ref="AH30:AJ30"/>
    <mergeCell ref="B284:E284"/>
    <mergeCell ref="B7:E7"/>
    <mergeCell ref="B6:E6"/>
    <mergeCell ref="A1:AE1"/>
    <mergeCell ref="A2:AE2"/>
  </mergeCells>
  <phoneticPr fontId="0" type="noConversion"/>
  <printOptions horizontalCentered="1"/>
  <pageMargins left="0.19685039370078741" right="0" top="0.39370078740157483" bottom="0.39370078740157483" header="0.23622047244094491" footer="0"/>
  <pageSetup paperSize="9" scale="75" orientation="landscape" r:id="rId1"/>
  <headerFooter alignWithMargins="0">
    <oddFooter>&amp;Rผงท.กงป.</oddFooter>
  </headerFooter>
  <rowBreaks count="6" manualBreakCount="6">
    <brk id="51" max="7" man="1"/>
    <brk id="97" max="7" man="1"/>
    <brk id="132" max="7" man="1"/>
    <brk id="173" max="7" man="1"/>
    <brk id="211" max="7" man="1"/>
    <brk id="24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28" workbookViewId="0">
      <selection activeCell="E48" sqref="E48"/>
    </sheetView>
  </sheetViews>
  <sheetFormatPr defaultRowHeight="21.75" x14ac:dyDescent="0.5"/>
  <cols>
    <col min="1" max="1" width="23.42578125" customWidth="1"/>
    <col min="2" max="2" width="18.140625" customWidth="1"/>
    <col min="3" max="3" width="20.7109375" customWidth="1"/>
    <col min="4" max="4" width="16.5703125" customWidth="1"/>
    <col min="5" max="8" width="14.140625" customWidth="1"/>
    <col min="9" max="9" width="13.85546875" customWidth="1"/>
  </cols>
  <sheetData>
    <row r="1" spans="1:7" ht="23.25" x14ac:dyDescent="0.5">
      <c r="A1" s="295" t="s">
        <v>809</v>
      </c>
      <c r="B1" s="295"/>
      <c r="C1" s="296"/>
      <c r="D1" s="296"/>
      <c r="E1" s="296"/>
      <c r="F1" s="296"/>
      <c r="G1" s="296"/>
    </row>
    <row r="2" spans="1:7" ht="23.25" x14ac:dyDescent="0.5">
      <c r="A2" s="297" t="s">
        <v>804</v>
      </c>
      <c r="B2" s="170" t="s">
        <v>807</v>
      </c>
      <c r="C2" s="170" t="s">
        <v>810</v>
      </c>
      <c r="D2" s="185"/>
      <c r="E2" s="185"/>
      <c r="F2" s="177"/>
      <c r="G2" s="185"/>
    </row>
    <row r="3" spans="1:7" ht="23.25" x14ac:dyDescent="0.5">
      <c r="A3" s="298"/>
      <c r="B3" s="172" t="s">
        <v>808</v>
      </c>
      <c r="C3" s="171" t="s">
        <v>811</v>
      </c>
      <c r="D3" s="185"/>
      <c r="E3" s="185"/>
      <c r="F3" s="178"/>
      <c r="G3" s="185"/>
    </row>
    <row r="4" spans="1:7" ht="23.25" x14ac:dyDescent="0.5">
      <c r="A4" s="173" t="s">
        <v>725</v>
      </c>
      <c r="B4" s="174">
        <v>1411000</v>
      </c>
      <c r="C4" s="174">
        <v>114000</v>
      </c>
      <c r="D4" s="179"/>
      <c r="E4" s="180"/>
      <c r="F4" s="181"/>
      <c r="G4" s="179"/>
    </row>
    <row r="5" spans="1:7" ht="23.25" x14ac:dyDescent="0.5">
      <c r="A5" s="173" t="s">
        <v>805</v>
      </c>
      <c r="B5" s="174">
        <v>1503000</v>
      </c>
      <c r="C5" s="174">
        <v>127000</v>
      </c>
      <c r="D5" s="179"/>
      <c r="E5" s="180"/>
      <c r="F5" s="181"/>
      <c r="G5" s="179"/>
    </row>
    <row r="6" spans="1:7" ht="23.25" x14ac:dyDescent="0.5">
      <c r="A6" s="173" t="s">
        <v>806</v>
      </c>
      <c r="B6" s="174">
        <v>1503000</v>
      </c>
      <c r="C6" s="174">
        <v>108000</v>
      </c>
      <c r="D6" s="179"/>
      <c r="E6" s="180"/>
      <c r="F6" s="181"/>
      <c r="G6" s="179"/>
    </row>
    <row r="7" spans="1:7" ht="23.25" x14ac:dyDescent="0.5">
      <c r="A7" s="173" t="s">
        <v>799</v>
      </c>
      <c r="B7" s="174">
        <v>904000</v>
      </c>
      <c r="C7" s="174">
        <v>91000</v>
      </c>
      <c r="D7" s="179"/>
      <c r="E7" s="180"/>
      <c r="F7" s="181"/>
      <c r="G7" s="179"/>
    </row>
    <row r="8" spans="1:7" ht="23.25" x14ac:dyDescent="0.5">
      <c r="A8" s="175" t="s">
        <v>465</v>
      </c>
      <c r="B8" s="176">
        <f>SUM(B4:B7)</f>
        <v>5321000</v>
      </c>
      <c r="C8" s="176">
        <f>SUM(C4:C7)</f>
        <v>440000</v>
      </c>
      <c r="D8" s="182"/>
      <c r="E8" s="183"/>
      <c r="F8" s="184"/>
      <c r="G8" s="182"/>
    </row>
    <row r="9" spans="1:7" ht="23.25" x14ac:dyDescent="0.5">
      <c r="A9" s="117"/>
      <c r="B9" s="117"/>
      <c r="C9" s="117"/>
      <c r="D9" s="117"/>
      <c r="E9" s="117"/>
      <c r="F9" s="117"/>
      <c r="G9" s="117"/>
    </row>
    <row r="10" spans="1:7" ht="23.25" x14ac:dyDescent="0.5">
      <c r="A10" s="117"/>
      <c r="B10" s="117"/>
      <c r="C10" s="117"/>
      <c r="D10" s="117"/>
      <c r="E10" s="117"/>
      <c r="F10" s="117"/>
      <c r="G10" s="117"/>
    </row>
    <row r="11" spans="1:7" x14ac:dyDescent="0.5">
      <c r="B11" t="s">
        <v>812</v>
      </c>
      <c r="C11" t="s">
        <v>813</v>
      </c>
      <c r="D11" s="210">
        <v>1687066000</v>
      </c>
      <c r="E11" s="209" t="s">
        <v>814</v>
      </c>
    </row>
    <row r="12" spans="1:7" x14ac:dyDescent="0.5">
      <c r="A12" t="s">
        <v>725</v>
      </c>
      <c r="B12" s="206">
        <f>263723519.59+270634.05+7105497.45</f>
        <v>271099651.09000003</v>
      </c>
      <c r="C12" s="206">
        <f>B12*100/B16</f>
        <v>19.7474478914272</v>
      </c>
      <c r="D12" s="206">
        <f>D11*19.75%</f>
        <v>333195535</v>
      </c>
      <c r="E12" s="208">
        <v>333195000</v>
      </c>
    </row>
    <row r="13" spans="1:7" x14ac:dyDescent="0.5">
      <c r="A13" t="s">
        <v>805</v>
      </c>
      <c r="B13" s="206">
        <f>325334472.08+143618.94+8694838.62</f>
        <v>334172929.63999999</v>
      </c>
      <c r="C13" s="206">
        <f>B13*100/B16</f>
        <v>24.341833300997877</v>
      </c>
      <c r="D13" s="206">
        <f>D11*24.34%</f>
        <v>410631864.40000004</v>
      </c>
      <c r="E13" s="208">
        <v>410632000</v>
      </c>
    </row>
    <row r="14" spans="1:7" x14ac:dyDescent="0.5">
      <c r="A14" t="s">
        <v>806</v>
      </c>
      <c r="B14" s="206">
        <f>520816827.17-43638.16+14641509.46</f>
        <v>535414698.46999997</v>
      </c>
      <c r="C14" s="206">
        <f>B14*100/B16</f>
        <v>39.000691501555892</v>
      </c>
      <c r="D14" s="206">
        <f>D11*39%</f>
        <v>657955740</v>
      </c>
      <c r="E14" s="208">
        <v>657956000</v>
      </c>
    </row>
    <row r="15" spans="1:7" x14ac:dyDescent="0.5">
      <c r="A15" t="s">
        <v>799</v>
      </c>
      <c r="B15" s="206">
        <f>226238000.81+125316.42+5783263.32</f>
        <v>232146580.54999998</v>
      </c>
      <c r="C15" s="206">
        <f>B15*100/B16</f>
        <v>16.910027306019032</v>
      </c>
      <c r="D15" s="206">
        <f>D11*16.91%</f>
        <v>285282860.60000002</v>
      </c>
      <c r="E15" s="208">
        <v>285283000</v>
      </c>
    </row>
    <row r="16" spans="1:7" x14ac:dyDescent="0.5">
      <c r="B16" s="207">
        <f>SUM(B12:B15)</f>
        <v>1372833859.75</v>
      </c>
      <c r="C16" s="207">
        <f>SUM(C12:C15)</f>
        <v>100</v>
      </c>
      <c r="D16" s="206">
        <f>SUM(D12:D15)</f>
        <v>1687066000</v>
      </c>
      <c r="E16" s="208">
        <f>SUM(E12:E15)</f>
        <v>1687066000</v>
      </c>
    </row>
    <row r="18" spans="1:9" x14ac:dyDescent="0.5">
      <c r="B18" s="211" t="s">
        <v>815</v>
      </c>
    </row>
    <row r="19" spans="1:9" x14ac:dyDescent="0.5">
      <c r="B19" s="211" t="s">
        <v>816</v>
      </c>
      <c r="C19" s="209" t="s">
        <v>813</v>
      </c>
      <c r="D19" s="210">
        <v>20049000</v>
      </c>
      <c r="E19" s="209" t="s">
        <v>814</v>
      </c>
    </row>
    <row r="20" spans="1:9" x14ac:dyDescent="0.5">
      <c r="A20" t="s">
        <v>725</v>
      </c>
      <c r="B20" s="206">
        <f>2856713+53323.86</f>
        <v>2910036.86</v>
      </c>
      <c r="C20" s="206">
        <f>B20*100/B24</f>
        <v>22.099508924754648</v>
      </c>
      <c r="D20" s="206">
        <f>D19*22.1%</f>
        <v>4430829</v>
      </c>
      <c r="E20" s="208">
        <v>4431000</v>
      </c>
    </row>
    <row r="21" spans="1:9" x14ac:dyDescent="0.5">
      <c r="A21" t="s">
        <v>805</v>
      </c>
      <c r="B21" s="206">
        <f>3567003.19+134590.58</f>
        <v>3701593.77</v>
      </c>
      <c r="C21" s="206">
        <f>B21*100/B24</f>
        <v>28.110779516356779</v>
      </c>
      <c r="D21" s="206">
        <f>D19*28.11%</f>
        <v>5635773.9000000004</v>
      </c>
      <c r="E21" s="208">
        <v>5636000</v>
      </c>
    </row>
    <row r="22" spans="1:9" x14ac:dyDescent="0.5">
      <c r="A22" t="s">
        <v>806</v>
      </c>
      <c r="B22" s="206">
        <f>2626550.81+233967.24</f>
        <v>2860518.05</v>
      </c>
      <c r="C22" s="206">
        <f>B22*100/B24</f>
        <v>21.72345135703771</v>
      </c>
      <c r="D22" s="206">
        <f>D19*21.72%</f>
        <v>4354642.8</v>
      </c>
      <c r="E22" s="208">
        <v>4354000</v>
      </c>
    </row>
    <row r="23" spans="1:9" x14ac:dyDescent="0.5">
      <c r="A23" t="s">
        <v>799</v>
      </c>
      <c r="B23" s="206">
        <f>3517885+177846.52</f>
        <v>3695731.52</v>
      </c>
      <c r="C23" s="206">
        <f>B23*100/B24</f>
        <v>28.066260201850866</v>
      </c>
      <c r="D23" s="206">
        <f>D19*28.07%</f>
        <v>5627754.2999999998</v>
      </c>
      <c r="E23" s="208">
        <v>5628000</v>
      </c>
    </row>
    <row r="24" spans="1:9" x14ac:dyDescent="0.5">
      <c r="B24" s="207">
        <f>SUM(B20:B23)</f>
        <v>13167880.199999999</v>
      </c>
      <c r="C24" s="207">
        <f>SUM(C20:C23)</f>
        <v>100</v>
      </c>
      <c r="D24" s="206">
        <f>SUM(D20:D23)</f>
        <v>20049000</v>
      </c>
      <c r="E24" s="208">
        <f>SUM(E20:E23)</f>
        <v>20049000</v>
      </c>
    </row>
    <row r="26" spans="1:9" x14ac:dyDescent="0.5">
      <c r="H26" s="211" t="s">
        <v>821</v>
      </c>
    </row>
    <row r="27" spans="1:9" x14ac:dyDescent="0.5">
      <c r="B27" s="211" t="s">
        <v>817</v>
      </c>
      <c r="H27" s="211" t="s">
        <v>822</v>
      </c>
    </row>
    <row r="28" spans="1:9" x14ac:dyDescent="0.5">
      <c r="B28" s="211" t="s">
        <v>818</v>
      </c>
      <c r="C28" s="209" t="s">
        <v>813</v>
      </c>
      <c r="D28" s="210">
        <v>13631000</v>
      </c>
      <c r="E28" s="209" t="s">
        <v>814</v>
      </c>
      <c r="F28" s="208">
        <f>13631000-2494000</f>
        <v>11137000</v>
      </c>
      <c r="G28" s="209" t="s">
        <v>814</v>
      </c>
      <c r="H28" s="244">
        <v>16006000</v>
      </c>
      <c r="I28" s="209" t="s">
        <v>814</v>
      </c>
    </row>
    <row r="29" spans="1:9" x14ac:dyDescent="0.5">
      <c r="A29" t="s">
        <v>725</v>
      </c>
      <c r="B29" s="206">
        <v>3970004.72</v>
      </c>
      <c r="C29" s="206">
        <f>B29*100/B33</f>
        <v>37.275529807953681</v>
      </c>
      <c r="D29" s="206">
        <f>D28*37.28%</f>
        <v>5081636.8</v>
      </c>
      <c r="E29" s="208">
        <v>5081000</v>
      </c>
      <c r="F29" s="208">
        <f>F28*37.28%</f>
        <v>4151873.6</v>
      </c>
      <c r="G29" s="206">
        <v>4152000</v>
      </c>
      <c r="H29" s="208">
        <f>H28*37.28%</f>
        <v>5967036.8000000007</v>
      </c>
      <c r="I29" s="208">
        <v>5967000</v>
      </c>
    </row>
    <row r="30" spans="1:9" x14ac:dyDescent="0.5">
      <c r="A30" t="s">
        <v>805</v>
      </c>
      <c r="B30" s="206">
        <v>2609959.4700000002</v>
      </c>
      <c r="C30" s="206">
        <f>B30*100/B33</f>
        <v>24.50566910699693</v>
      </c>
      <c r="D30" s="206">
        <f>D28*24.51%</f>
        <v>3340958.1</v>
      </c>
      <c r="E30" s="208">
        <v>3341000</v>
      </c>
      <c r="F30" s="208">
        <f>F28*24.51%</f>
        <v>2729678.7</v>
      </c>
      <c r="G30" s="206">
        <v>2729000</v>
      </c>
      <c r="H30" s="208">
        <f>H28*24.51%</f>
        <v>3923070.6</v>
      </c>
      <c r="I30" s="208">
        <v>3923000</v>
      </c>
    </row>
    <row r="31" spans="1:9" x14ac:dyDescent="0.5">
      <c r="A31" t="s">
        <v>806</v>
      </c>
      <c r="B31" s="206">
        <v>1500304.81</v>
      </c>
      <c r="C31" s="206">
        <f>B31*100/B33</f>
        <v>14.086798533118944</v>
      </c>
      <c r="D31" s="206">
        <f>D28*14.09%</f>
        <v>1920607.9</v>
      </c>
      <c r="E31" s="208">
        <v>1920000</v>
      </c>
      <c r="F31" s="208">
        <f>F28*14.09%</f>
        <v>1569203.3</v>
      </c>
      <c r="G31" s="206">
        <v>1569000</v>
      </c>
      <c r="H31" s="208">
        <f>H28*14.09%</f>
        <v>2255245.4</v>
      </c>
      <c r="I31" s="208">
        <v>2255000</v>
      </c>
    </row>
    <row r="32" spans="1:9" x14ac:dyDescent="0.5">
      <c r="A32" t="s">
        <v>799</v>
      </c>
      <c r="B32" s="206">
        <v>2570162.37</v>
      </c>
      <c r="C32" s="206">
        <f>B32*100/B33</f>
        <v>24.132002551930437</v>
      </c>
      <c r="D32" s="206">
        <f>D28*24.13%</f>
        <v>3289160.3</v>
      </c>
      <c r="E32" s="208">
        <v>3289000</v>
      </c>
      <c r="F32" s="208">
        <f>F28*24.13%</f>
        <v>2687358.0999999996</v>
      </c>
      <c r="G32" s="206">
        <v>2687000</v>
      </c>
      <c r="H32" s="208">
        <f>H28*24.13%</f>
        <v>3862247.8</v>
      </c>
      <c r="I32" s="208">
        <v>3861000</v>
      </c>
    </row>
    <row r="33" spans="1:9" x14ac:dyDescent="0.5">
      <c r="B33" s="207">
        <f>SUM(B29:B32)</f>
        <v>10650431.370000001</v>
      </c>
      <c r="C33" s="207">
        <f>SUM(C29:C32)</f>
        <v>100</v>
      </c>
      <c r="D33" s="206">
        <f>SUM(D29:D32)</f>
        <v>13632363.100000001</v>
      </c>
      <c r="E33" s="208">
        <f>SUM(E29:E32)</f>
        <v>13631000</v>
      </c>
      <c r="F33" s="208">
        <f>SUM(F29:F32)</f>
        <v>11138113.700000001</v>
      </c>
      <c r="G33" s="206">
        <v>11138000</v>
      </c>
      <c r="H33" s="208">
        <f>SUM(H29:H32)</f>
        <v>16007600.600000001</v>
      </c>
      <c r="I33" s="208">
        <f>SUM(I29:I32)</f>
        <v>16006000</v>
      </c>
    </row>
    <row r="34" spans="1:9" x14ac:dyDescent="0.5">
      <c r="D34" s="207">
        <f>D28-D33</f>
        <v>-1363.1000000014901</v>
      </c>
      <c r="F34" s="225">
        <f>F28-F33</f>
        <v>-1113.7000000011176</v>
      </c>
      <c r="G34" s="206"/>
      <c r="H34" s="225">
        <f>H28-H33</f>
        <v>-1600.6000000014901</v>
      </c>
    </row>
    <row r="36" spans="1:9" x14ac:dyDescent="0.5">
      <c r="B36" s="211"/>
    </row>
    <row r="37" spans="1:9" x14ac:dyDescent="0.5">
      <c r="B37" s="211" t="s">
        <v>819</v>
      </c>
      <c r="C37" s="211" t="s">
        <v>820</v>
      </c>
      <c r="D37" s="210">
        <v>545000</v>
      </c>
      <c r="E37" s="209" t="s">
        <v>814</v>
      </c>
    </row>
    <row r="38" spans="1:9" x14ac:dyDescent="0.5">
      <c r="A38" t="s">
        <v>725</v>
      </c>
      <c r="B38" s="206">
        <v>197475.77</v>
      </c>
      <c r="C38" s="206">
        <f>B38*100/B42</f>
        <v>41.219472530989314</v>
      </c>
      <c r="D38" s="206">
        <f>D37*41.22%</f>
        <v>224649</v>
      </c>
      <c r="E38" s="208">
        <v>225000</v>
      </c>
    </row>
    <row r="39" spans="1:9" x14ac:dyDescent="0.5">
      <c r="A39" t="s">
        <v>805</v>
      </c>
      <c r="B39" s="206">
        <v>111414.03</v>
      </c>
      <c r="C39" s="206">
        <f>B39*100/B42</f>
        <v>23.255650802889992</v>
      </c>
      <c r="D39" s="206">
        <f>D37*23.26%</f>
        <v>126767.00000000001</v>
      </c>
      <c r="E39" s="208">
        <v>127000</v>
      </c>
    </row>
    <row r="40" spans="1:9" x14ac:dyDescent="0.5">
      <c r="A40" t="s">
        <v>806</v>
      </c>
      <c r="B40" s="206">
        <v>99341.43</v>
      </c>
      <c r="C40" s="206">
        <f>B40*100/B42</f>
        <v>20.735715298510787</v>
      </c>
      <c r="D40" s="206">
        <f>D37*20.74%</f>
        <v>113032.99999999999</v>
      </c>
      <c r="E40" s="208">
        <v>113000</v>
      </c>
    </row>
    <row r="41" spans="1:9" x14ac:dyDescent="0.5">
      <c r="A41" t="s">
        <v>799</v>
      </c>
      <c r="B41" s="206">
        <v>70852.460000000006</v>
      </c>
      <c r="C41" s="206">
        <f>B41*100/B42</f>
        <v>14.789161367609907</v>
      </c>
      <c r="D41" s="206">
        <f>D37*14.79%</f>
        <v>80605.5</v>
      </c>
      <c r="E41" s="208">
        <v>80000</v>
      </c>
    </row>
    <row r="42" spans="1:9" x14ac:dyDescent="0.5">
      <c r="B42" s="207">
        <f>SUM(B38:B41)</f>
        <v>479083.69</v>
      </c>
      <c r="C42" s="207">
        <f>SUM(C38:C41)</f>
        <v>100</v>
      </c>
      <c r="D42" s="206">
        <f>SUM(D38:D41)</f>
        <v>545054.5</v>
      </c>
      <c r="E42" s="208">
        <f>SUM(E38:E41)</f>
        <v>545000</v>
      </c>
    </row>
    <row r="44" spans="1:9" x14ac:dyDescent="0.5">
      <c r="B44" s="211" t="s">
        <v>824</v>
      </c>
      <c r="C44" s="211" t="s">
        <v>820</v>
      </c>
      <c r="D44" s="210">
        <v>1474793000</v>
      </c>
      <c r="E44" s="209" t="s">
        <v>814</v>
      </c>
    </row>
    <row r="45" spans="1:9" x14ac:dyDescent="0.5">
      <c r="A45" t="s">
        <v>725</v>
      </c>
      <c r="B45" s="206">
        <f>194254202.24-197475.78+594490.95+319383.01+116843.21</f>
        <v>195087443.63</v>
      </c>
      <c r="C45" s="206">
        <f>B45*100/B49</f>
        <v>16.509376442461591</v>
      </c>
      <c r="D45" s="206">
        <f>D44*16.51%</f>
        <v>243488324.30000004</v>
      </c>
      <c r="E45" s="208">
        <v>243488000</v>
      </c>
    </row>
    <row r="46" spans="1:9" x14ac:dyDescent="0.5">
      <c r="A46" t="s">
        <v>805</v>
      </c>
      <c r="B46" s="206">
        <f>184731436.91-248216.71+131680437.67+675896.35+421700.71</f>
        <v>317261254.93000001</v>
      </c>
      <c r="C46" s="206">
        <f>B46*100/B49</f>
        <v>26.848398804082187</v>
      </c>
      <c r="D46" s="206">
        <f>D44*26.85%</f>
        <v>395981920.5</v>
      </c>
      <c r="E46" s="208">
        <v>395982000</v>
      </c>
    </row>
    <row r="47" spans="1:9" x14ac:dyDescent="0.5">
      <c r="A47" t="s">
        <v>806</v>
      </c>
      <c r="B47" s="206">
        <f>340268132.96-266589.32+143781909.24+57447.84+578963.1+196560.52</f>
        <v>484616424.33999997</v>
      </c>
      <c r="C47" s="206">
        <f>B47*100/B49</f>
        <v>41.010917108549563</v>
      </c>
      <c r="D47" s="206">
        <f>D44*41.01%</f>
        <v>604812609.29999995</v>
      </c>
      <c r="E47" s="208">
        <v>604813000</v>
      </c>
    </row>
    <row r="48" spans="1:9" x14ac:dyDescent="0.5">
      <c r="A48" t="s">
        <v>799</v>
      </c>
      <c r="B48" s="206">
        <f>395206277.53-211368779.22-70852.46+450947.25+315196.81+178719.92</f>
        <v>184711509.82999995</v>
      </c>
      <c r="C48" s="206">
        <f>B48*100/B49</f>
        <v>15.631307644906649</v>
      </c>
      <c r="D48" s="206">
        <f>D44*15.63%</f>
        <v>230510145.90000001</v>
      </c>
      <c r="E48" s="208">
        <v>230510000</v>
      </c>
    </row>
    <row r="49" spans="2:5" x14ac:dyDescent="0.5">
      <c r="B49" s="207">
        <f>SUM(B45:B48)</f>
        <v>1181676632.73</v>
      </c>
      <c r="C49" s="207">
        <f>SUM(C45:C48)</f>
        <v>100</v>
      </c>
      <c r="D49" s="206">
        <f>SUM(D45:D48)</f>
        <v>1474793000</v>
      </c>
      <c r="E49" s="208">
        <f>SUM(E45:E48)</f>
        <v>1474793000</v>
      </c>
    </row>
    <row r="50" spans="2:5" x14ac:dyDescent="0.5">
      <c r="B50" s="206">
        <v>1184834093.4200001</v>
      </c>
    </row>
    <row r="51" spans="2:5" x14ac:dyDescent="0.5">
      <c r="B51" s="207">
        <f>B50-B49</f>
        <v>3157460.6900000572</v>
      </c>
    </row>
  </sheetData>
  <mergeCells count="2">
    <mergeCell ref="A1:G1"/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4</vt:i4>
      </vt:variant>
    </vt:vector>
  </HeadingPairs>
  <TitlesOfParts>
    <vt:vector size="7" baseType="lpstr">
      <vt:lpstr>รายได้2562</vt:lpstr>
      <vt:lpstr>ค่าใช้จ่าย2562</vt:lpstr>
      <vt:lpstr>Sheet1</vt:lpstr>
      <vt:lpstr>ค่าใช้จ่าย2562!Print_Area</vt:lpstr>
      <vt:lpstr>รายได้2562!Print_Area</vt:lpstr>
      <vt:lpstr>ค่าใช้จ่าย2562!Print_Titles</vt:lpstr>
      <vt:lpstr>รายได้2562!Print_Titles</vt:lpstr>
    </vt:vector>
  </TitlesOfParts>
  <Company>PEA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PEA</dc:creator>
  <cp:lastModifiedBy>naruemol lohavech</cp:lastModifiedBy>
  <cp:lastPrinted>2018-11-22T07:57:30Z</cp:lastPrinted>
  <dcterms:created xsi:type="dcterms:W3CDTF">2006-06-27T03:15:08Z</dcterms:created>
  <dcterms:modified xsi:type="dcterms:W3CDTF">2018-11-23T08:22:27Z</dcterms:modified>
</cp:coreProperties>
</file>